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na Taveras\Desktop\C.Robles\Transparencia\Finanzas\Inventarios de Almacen\"/>
    </mc:Choice>
  </mc:AlternateContent>
  <xr:revisionPtr revIDLastSave="0" documentId="8_{79DA82E9-7C56-474C-8564-9FEB5A261A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3103" sheetId="3" r:id="rId1"/>
  </sheets>
  <definedNames>
    <definedName name="_xlnm.Print_Titles" localSheetId="0">'inv3103'!$1:$10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F31" i="3"/>
  <c r="F30" i="3"/>
  <c r="F33" i="3"/>
  <c r="F48" i="3"/>
  <c r="F49" i="3"/>
  <c r="G55" i="3"/>
  <c r="G54" i="3"/>
  <c r="G53" i="3"/>
  <c r="G52" i="3"/>
  <c r="G51" i="3"/>
  <c r="G50" i="3"/>
  <c r="D49" i="3"/>
  <c r="G49" i="3"/>
  <c r="G48" i="3"/>
  <c r="G44" i="3"/>
  <c r="G43" i="3"/>
  <c r="G37" i="3"/>
  <c r="G36" i="3"/>
  <c r="G35" i="3"/>
  <c r="G34" i="3"/>
  <c r="G33" i="3"/>
  <c r="G32" i="3"/>
  <c r="G31" i="3"/>
  <c r="G30" i="3"/>
  <c r="G29" i="3"/>
  <c r="G28" i="3"/>
  <c r="G21" i="3"/>
  <c r="G20" i="3"/>
  <c r="G19" i="3"/>
  <c r="G18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27" i="3"/>
  <c r="F25" i="3"/>
  <c r="F24" i="3"/>
  <c r="F26" i="3"/>
  <c r="F17" i="3"/>
  <c r="F47" i="3"/>
  <c r="F45" i="3"/>
  <c r="F42" i="3"/>
  <c r="F41" i="3"/>
  <c r="F40" i="3"/>
  <c r="F39" i="3"/>
  <c r="F38" i="3"/>
  <c r="F15" i="3"/>
  <c r="F90" i="3"/>
  <c r="F79" i="3"/>
  <c r="F80" i="3"/>
  <c r="F81" i="3"/>
  <c r="F78" i="3"/>
  <c r="F76" i="3"/>
  <c r="F75" i="3"/>
  <c r="F84" i="3"/>
  <c r="F88" i="3"/>
  <c r="F91" i="3"/>
  <c r="F92" i="3"/>
  <c r="F93" i="3"/>
  <c r="F98" i="3"/>
  <c r="F97" i="3"/>
  <c r="F96" i="3"/>
  <c r="F83" i="3"/>
  <c r="F77" i="3"/>
  <c r="F89" i="3"/>
  <c r="G89" i="3"/>
  <c r="G77" i="3"/>
  <c r="G83" i="3"/>
  <c r="G96" i="3"/>
  <c r="G97" i="3"/>
  <c r="G98" i="3"/>
  <c r="G93" i="3"/>
  <c r="G92" i="3"/>
  <c r="G91" i="3"/>
  <c r="G88" i="3"/>
  <c r="G84" i="3"/>
  <c r="G76" i="3"/>
  <c r="G75" i="3"/>
  <c r="G78" i="3"/>
  <c r="G81" i="3"/>
  <c r="G80" i="3"/>
  <c r="G79" i="3"/>
  <c r="G90" i="3"/>
  <c r="G15" i="3"/>
  <c r="G11" i="3"/>
  <c r="G12" i="3"/>
  <c r="G13" i="3"/>
  <c r="G14" i="3"/>
  <c r="G16" i="3"/>
  <c r="G17" i="3"/>
  <c r="G22" i="3"/>
  <c r="G23" i="3"/>
  <c r="G24" i="3"/>
  <c r="G25" i="3"/>
  <c r="G26" i="3"/>
  <c r="G27" i="3"/>
  <c r="G38" i="3"/>
  <c r="G39" i="3"/>
  <c r="G40" i="3"/>
  <c r="G41" i="3"/>
  <c r="G42" i="3"/>
  <c r="G45" i="3"/>
  <c r="G46" i="3"/>
  <c r="G47" i="3"/>
  <c r="G71" i="3"/>
  <c r="G72" i="3"/>
  <c r="G73" i="3"/>
  <c r="G74" i="3"/>
  <c r="F82" i="3"/>
  <c r="G82" i="3"/>
  <c r="G85" i="3"/>
  <c r="G86" i="3"/>
  <c r="G87" i="3"/>
  <c r="F94" i="3"/>
  <c r="G94" i="3"/>
  <c r="F95" i="3"/>
  <c r="G95" i="3"/>
  <c r="G99" i="3"/>
</calcChain>
</file>

<file path=xl/sharedStrings.xml><?xml version="1.0" encoding="utf-8"?>
<sst xmlns="http://schemas.openxmlformats.org/spreadsheetml/2006/main" count="195" uniqueCount="121">
  <si>
    <t xml:space="preserve">Perforadora de dos orificios </t>
  </si>
  <si>
    <t>Grapadoras</t>
  </si>
  <si>
    <t>Cajas de grapas standard</t>
  </si>
  <si>
    <t>Remover de grapas</t>
  </si>
  <si>
    <t>Borras</t>
  </si>
  <si>
    <t>Paquete de tachuelas</t>
  </si>
  <si>
    <t>Cera para contar</t>
  </si>
  <si>
    <t>Lápices</t>
  </si>
  <si>
    <t>Liquid papers</t>
  </si>
  <si>
    <t>Reglas</t>
  </si>
  <si>
    <t>Bolígrafos azules</t>
  </si>
  <si>
    <t>Bolígrafoas negros</t>
  </si>
  <si>
    <t>Boligrafos rojos</t>
  </si>
  <si>
    <t>Papel de hilo crema resmas</t>
  </si>
  <si>
    <t>Cajas de clips niquelados grandes</t>
  </si>
  <si>
    <t>Cajas de bandas de gomas</t>
  </si>
  <si>
    <t>Marcadores (resaltadores)  amarillos</t>
  </si>
  <si>
    <t>Marcadores ( resaltadores) naranja</t>
  </si>
  <si>
    <t>Marcadores ( resaltadores) verde</t>
  </si>
  <si>
    <t xml:space="preserve">Cintas para maquina de escribir </t>
  </si>
  <si>
    <t xml:space="preserve">CD´S en blanco </t>
  </si>
  <si>
    <t>Rollos de papel de sumadora grandes</t>
  </si>
  <si>
    <t>Rollos de sumadora de papel pequeños</t>
  </si>
  <si>
    <t>Tinta GT -52 Cyan ( Impresora Smart)</t>
  </si>
  <si>
    <t>Tinta GT -52 Magenta ( Impresora Smart)</t>
  </si>
  <si>
    <t>Tinta GT -52 yellow ( Impresora Smart)</t>
  </si>
  <si>
    <t>Tinta GT -52 Black ( Impresora Smart)</t>
  </si>
  <si>
    <t>Alcohol galones</t>
  </si>
  <si>
    <t>Carpetas 5"</t>
  </si>
  <si>
    <t>Servilletas de papel Paq x 500</t>
  </si>
  <si>
    <t>Papel higienico (5 faldos de 12 uds)</t>
  </si>
  <si>
    <t>Toner color negro 215 A</t>
  </si>
  <si>
    <t>Resma de papel 8½/14</t>
  </si>
  <si>
    <t>Toner color rosado 215 A</t>
  </si>
  <si>
    <t>Carpetas colgantes veinticinco en una</t>
  </si>
  <si>
    <t>Fundas negras grandes</t>
  </si>
  <si>
    <t>Fundas negras pequeñas</t>
  </si>
  <si>
    <t>Gel antibacterial galones</t>
  </si>
  <si>
    <t>Papel toalla para el baño ( Paquetes de 6 )</t>
  </si>
  <si>
    <t>Toner impresora 202 A amarillo</t>
  </si>
  <si>
    <t>Toner para impresora 202 A magenta</t>
  </si>
  <si>
    <t xml:space="preserve">Toner para impresora 202 A negro </t>
  </si>
  <si>
    <t xml:space="preserve">Toner para impresora 202 A AZUL </t>
  </si>
  <si>
    <t>Marcadores negros</t>
  </si>
  <si>
    <t>Marcadores azules</t>
  </si>
  <si>
    <t>Banditas de Goma</t>
  </si>
  <si>
    <t>Café Santo Domingo 1 Lb</t>
  </si>
  <si>
    <t>Azúcar Crema  Paq.  de 5 lb</t>
  </si>
  <si>
    <t>Cremora Hazelnut 425.2 G</t>
  </si>
  <si>
    <t>Cloro</t>
  </si>
  <si>
    <t xml:space="preserve">Jabon de manos </t>
  </si>
  <si>
    <t>Libretas amarillas 8/14 (Legal Pad)</t>
  </si>
  <si>
    <t>Libretas blancas (Legal Pad)</t>
  </si>
  <si>
    <t>Cajas de clips pequeños</t>
  </si>
  <si>
    <t>Cajas clips mordaza 51mm Cj x 12 uds</t>
  </si>
  <si>
    <t>Cajas Clips mordaza 25mm Cj x 12 uds</t>
  </si>
  <si>
    <t>Cajas Clips mordaza 41mm Cj x 12 uds</t>
  </si>
  <si>
    <t>Folders  8/11 Blancos con Logo</t>
  </si>
  <si>
    <t xml:space="preserve">Post -it </t>
  </si>
  <si>
    <t>Libro record</t>
  </si>
  <si>
    <t>Folders  verde con bolsillo</t>
  </si>
  <si>
    <t>Foldes para expedientes R H ROJAS</t>
  </si>
  <si>
    <t>Etiqueta  para CD y DVD cajas</t>
  </si>
  <si>
    <t>Toner color azul 215 A</t>
  </si>
  <si>
    <t>Toner color amarillo 215 A</t>
  </si>
  <si>
    <t>Cinta para sumadora</t>
  </si>
  <si>
    <t>Sticky notes - Post -it (banderitas de colores)</t>
  </si>
  <si>
    <t>Ambientadores aerosol</t>
  </si>
  <si>
    <t>Suapers</t>
  </si>
  <si>
    <t xml:space="preserve">ARTICULOS DE LIMPIEZA </t>
  </si>
  <si>
    <t xml:space="preserve">Lysol </t>
  </si>
  <si>
    <t xml:space="preserve">Detergente en polvo (fundas) </t>
  </si>
  <si>
    <t xml:space="preserve">Escobas </t>
  </si>
  <si>
    <t>Recogedor</t>
  </si>
  <si>
    <t>Toallas de Microfibras</t>
  </si>
  <si>
    <t>Desinfectante para pisos</t>
  </si>
  <si>
    <t>Limpia cristales</t>
  </si>
  <si>
    <t>Descurtidor de piso</t>
  </si>
  <si>
    <t>Limpia madera (Virginia)</t>
  </si>
  <si>
    <t xml:space="preserve">Jabón de fregar en pasta </t>
  </si>
  <si>
    <t>Libretas 5/8 Peq. ( media página)</t>
  </si>
  <si>
    <t>Sobres manila tamaño carta (caja de 500)</t>
  </si>
  <si>
    <t xml:space="preserve">Folders 8½ x 11 Cajas </t>
  </si>
  <si>
    <t xml:space="preserve">Folders 8½ x 14 Cajas </t>
  </si>
  <si>
    <t>FECHA DE REGISTRO</t>
  </si>
  <si>
    <t>FECHA DE AD.</t>
  </si>
  <si>
    <t>NOMBRE ARTICULO</t>
  </si>
  <si>
    <t>UNIDAD DE MEDIDA</t>
  </si>
  <si>
    <t xml:space="preserve">Departamento Administrativo y Financiero </t>
  </si>
  <si>
    <t xml:space="preserve">Reporte Existencia de Artículos en Almacén </t>
  </si>
  <si>
    <t xml:space="preserve">Reporte trimestral Enero-Marzo 2023 </t>
  </si>
  <si>
    <t>VALOR UNITARIO RD$</t>
  </si>
  <si>
    <t>VALOR TOTAL RD$</t>
  </si>
  <si>
    <t>LIBRA</t>
  </si>
  <si>
    <t>425.2 G</t>
  </si>
  <si>
    <t>UNIDAD</t>
  </si>
  <si>
    <t>CAJA</t>
  </si>
  <si>
    <t>GALON</t>
  </si>
  <si>
    <t>PAQ.</t>
  </si>
  <si>
    <t>SPRAY 12 OZ</t>
  </si>
  <si>
    <t>8 OZ</t>
  </si>
  <si>
    <t>500 ML</t>
  </si>
  <si>
    <t>FALDOS 12U.</t>
  </si>
  <si>
    <t>PAQ.500U</t>
  </si>
  <si>
    <t>PAQ. 6</t>
  </si>
  <si>
    <t>PAQ. 100</t>
  </si>
  <si>
    <t>RESMA 500</t>
  </si>
  <si>
    <t>-</t>
  </si>
  <si>
    <t>TOTALES</t>
  </si>
  <si>
    <t>Sobres manila 5½ x 8¼ 500/1</t>
  </si>
  <si>
    <t>SOBRE</t>
  </si>
  <si>
    <t>Felpas Azules 12/1</t>
  </si>
  <si>
    <t>Ganchos para archivos de 7cm</t>
  </si>
  <si>
    <t>Organizadores Foldes expedientes R H VERDES</t>
  </si>
  <si>
    <t>STOCK</t>
  </si>
  <si>
    <t>Elaborado por:</t>
  </si>
  <si>
    <t>Revisado por:</t>
  </si>
  <si>
    <r>
      <t xml:space="preserve">Lic. Luz Leidis Camacho
</t>
    </r>
    <r>
      <rPr>
        <sz val="11"/>
        <color indexed="8"/>
        <rFont val="Calibri"/>
        <family val="2"/>
      </rPr>
      <t>Enc. Depto. Administrativo y Financiero</t>
    </r>
    <r>
      <rPr>
        <b/>
        <sz val="11"/>
        <color indexed="8"/>
        <rFont val="Calibri"/>
        <family val="2"/>
      </rPr>
      <t xml:space="preserve"> </t>
    </r>
  </si>
  <si>
    <t>Aprobado por:</t>
  </si>
  <si>
    <r>
      <rPr>
        <b/>
        <sz val="11"/>
        <color indexed="8"/>
        <rFont val="Calibri"/>
        <family val="2"/>
      </rPr>
      <t>Ing. Judith Valdez Guzmán</t>
    </r>
    <r>
      <rPr>
        <sz val="11"/>
        <color indexed="8"/>
        <rFont val="Calibri"/>
        <family val="2"/>
      </rPr>
      <t xml:space="preserve"> 
Directora General </t>
    </r>
  </si>
  <si>
    <r>
      <rPr>
        <b/>
        <sz val="11"/>
        <color indexed="8"/>
        <rFont val="Calibri"/>
        <family val="2"/>
      </rPr>
      <t>Lic. Marta María Ureña</t>
    </r>
    <r>
      <rPr>
        <sz val="11"/>
        <color indexed="8"/>
        <rFont val="Calibri"/>
        <family val="2"/>
      </rPr>
      <t xml:space="preserve">
Encargada de Contabilidad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</si>
</sst>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43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3" fontId="7" fillId="2" borderId="4" xfId="1" applyFont="1" applyFill="1" applyBorder="1" applyAlignment="1">
      <alignment horizontal="left" vertical="center"/>
    </xf>
    <xf numFmtId="43" fontId="7" fillId="2" borderId="0" xfId="1" applyFont="1" applyFill="1" applyBorder="1" applyAlignment="1">
      <alignment horizontal="left" vertical="center"/>
    </xf>
    <xf numFmtId="43" fontId="7" fillId="2" borderId="5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76200</xdr:rowOff>
    </xdr:from>
    <xdr:to>
      <xdr:col>4</xdr:col>
      <xdr:colOff>22225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CB101B-B5C4-4D57-A043-0FF6B115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6200"/>
          <a:ext cx="32035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EAF0-F3C2-45B9-98E4-376C1143356B}">
  <dimension ref="A5:H108"/>
  <sheetViews>
    <sheetView tabSelected="1" topLeftCell="A5" zoomScaleNormal="100" workbookViewId="0">
      <selection activeCell="A6" sqref="A6:G6"/>
    </sheetView>
  </sheetViews>
  <sheetFormatPr baseColWidth="10" defaultRowHeight="15" x14ac:dyDescent="0.25"/>
  <cols>
    <col min="3" max="3" width="43.28515625" customWidth="1"/>
    <col min="4" max="4" width="15.7109375" style="3" customWidth="1"/>
    <col min="7" max="7" width="13.140625" bestFit="1" customWidth="1"/>
  </cols>
  <sheetData>
    <row r="5" spans="1:7" ht="44.25" customHeight="1" x14ac:dyDescent="0.25">
      <c r="A5" s="31"/>
      <c r="B5" s="31"/>
      <c r="C5" s="31"/>
      <c r="D5" s="31"/>
      <c r="E5" s="31"/>
      <c r="F5" s="31"/>
      <c r="G5" s="31"/>
    </row>
    <row r="6" spans="1:7" ht="18.75" x14ac:dyDescent="0.3">
      <c r="A6" s="32" t="s">
        <v>88</v>
      </c>
      <c r="B6" s="32"/>
      <c r="C6" s="32"/>
      <c r="D6" s="32"/>
      <c r="E6" s="32"/>
      <c r="F6" s="32"/>
      <c r="G6" s="32"/>
    </row>
    <row r="7" spans="1:7" ht="15.75" x14ac:dyDescent="0.25">
      <c r="A7" s="33" t="s">
        <v>89</v>
      </c>
      <c r="B7" s="33"/>
      <c r="C7" s="33"/>
      <c r="D7" s="33"/>
      <c r="E7" s="33"/>
      <c r="F7" s="33"/>
      <c r="G7" s="33"/>
    </row>
    <row r="8" spans="1:7" ht="15.75" x14ac:dyDescent="0.25">
      <c r="A8" s="33" t="s">
        <v>90</v>
      </c>
      <c r="B8" s="33"/>
      <c r="C8" s="33"/>
      <c r="D8" s="33"/>
      <c r="E8" s="33"/>
      <c r="F8" s="33"/>
      <c r="G8" s="33"/>
    </row>
    <row r="9" spans="1:7" ht="15.75" x14ac:dyDescent="0.25">
      <c r="C9" s="29"/>
      <c r="D9" s="29"/>
    </row>
    <row r="10" spans="1:7" ht="42" customHeight="1" x14ac:dyDescent="0.25">
      <c r="A10" s="9" t="s">
        <v>85</v>
      </c>
      <c r="B10" s="9" t="s">
        <v>84</v>
      </c>
      <c r="C10" s="8" t="s">
        <v>86</v>
      </c>
      <c r="D10" s="8" t="s">
        <v>114</v>
      </c>
      <c r="E10" s="9" t="s">
        <v>87</v>
      </c>
      <c r="F10" s="9" t="s">
        <v>91</v>
      </c>
      <c r="G10" s="9" t="s">
        <v>92</v>
      </c>
    </row>
    <row r="11" spans="1:7" ht="18" customHeight="1" x14ac:dyDescent="0.25">
      <c r="A11" s="11">
        <v>43466</v>
      </c>
      <c r="B11" s="11">
        <v>43466</v>
      </c>
      <c r="C11" s="4" t="s">
        <v>80</v>
      </c>
      <c r="D11" s="5">
        <v>7</v>
      </c>
      <c r="E11" s="12" t="s">
        <v>95</v>
      </c>
      <c r="F11" s="13">
        <v>15</v>
      </c>
      <c r="G11" s="13">
        <f t="shared" ref="G11:G67" si="0">D11*F11</f>
        <v>105</v>
      </c>
    </row>
    <row r="12" spans="1:7" ht="18" customHeight="1" x14ac:dyDescent="0.25">
      <c r="A12" s="11">
        <v>43466</v>
      </c>
      <c r="B12" s="11">
        <v>43466</v>
      </c>
      <c r="C12" s="4" t="s">
        <v>51</v>
      </c>
      <c r="D12" s="5">
        <v>15</v>
      </c>
      <c r="E12" s="12" t="s">
        <v>95</v>
      </c>
      <c r="F12" s="13">
        <v>25</v>
      </c>
      <c r="G12" s="13">
        <f t="shared" si="0"/>
        <v>375</v>
      </c>
    </row>
    <row r="13" spans="1:7" ht="18" customHeight="1" x14ac:dyDescent="0.25">
      <c r="A13" s="11">
        <v>44692</v>
      </c>
      <c r="B13" s="11">
        <v>44692</v>
      </c>
      <c r="C13" s="4" t="s">
        <v>52</v>
      </c>
      <c r="D13" s="5">
        <v>10</v>
      </c>
      <c r="E13" s="12" t="s">
        <v>95</v>
      </c>
      <c r="F13" s="13">
        <v>413</v>
      </c>
      <c r="G13" s="13">
        <f t="shared" si="0"/>
        <v>4130</v>
      </c>
    </row>
    <row r="14" spans="1:7" ht="18" customHeight="1" x14ac:dyDescent="0.25">
      <c r="A14" s="11">
        <v>43466</v>
      </c>
      <c r="B14" s="11">
        <v>43466</v>
      </c>
      <c r="C14" s="4" t="s">
        <v>13</v>
      </c>
      <c r="D14" s="5">
        <v>1</v>
      </c>
      <c r="E14" s="12" t="s">
        <v>95</v>
      </c>
      <c r="F14" s="13">
        <v>500</v>
      </c>
      <c r="G14" s="13">
        <f t="shared" si="0"/>
        <v>500</v>
      </c>
    </row>
    <row r="15" spans="1:7" ht="18" customHeight="1" x14ac:dyDescent="0.25">
      <c r="A15" s="11">
        <v>44782</v>
      </c>
      <c r="B15" s="11">
        <v>44782</v>
      </c>
      <c r="C15" s="4" t="s">
        <v>14</v>
      </c>
      <c r="D15" s="5">
        <v>17</v>
      </c>
      <c r="E15" s="12" t="s">
        <v>96</v>
      </c>
      <c r="F15" s="13">
        <f>70*1.18</f>
        <v>82.6</v>
      </c>
      <c r="G15" s="13">
        <f t="shared" si="0"/>
        <v>1404.1999999999998</v>
      </c>
    </row>
    <row r="16" spans="1:7" ht="18" customHeight="1" x14ac:dyDescent="0.25">
      <c r="A16" s="11">
        <v>43466</v>
      </c>
      <c r="B16" s="11">
        <v>43466</v>
      </c>
      <c r="C16" s="4" t="s">
        <v>53</v>
      </c>
      <c r="D16" s="5">
        <v>12</v>
      </c>
      <c r="E16" s="12" t="s">
        <v>96</v>
      </c>
      <c r="F16" s="13">
        <v>25</v>
      </c>
      <c r="G16" s="13">
        <f t="shared" si="0"/>
        <v>300</v>
      </c>
    </row>
    <row r="17" spans="1:7" ht="18" customHeight="1" x14ac:dyDescent="0.25">
      <c r="A17" s="11">
        <v>44782</v>
      </c>
      <c r="B17" s="11">
        <v>44782</v>
      </c>
      <c r="C17" s="4" t="s">
        <v>28</v>
      </c>
      <c r="D17" s="5">
        <v>11</v>
      </c>
      <c r="E17" s="12" t="s">
        <v>95</v>
      </c>
      <c r="F17" s="13">
        <f>720*1.18</f>
        <v>849.59999999999991</v>
      </c>
      <c r="G17" s="13">
        <f t="shared" si="0"/>
        <v>9345.5999999999985</v>
      </c>
    </row>
    <row r="18" spans="1:7" ht="18" customHeight="1" x14ac:dyDescent="0.25">
      <c r="A18" s="11">
        <v>43466</v>
      </c>
      <c r="B18" s="11">
        <v>43466</v>
      </c>
      <c r="C18" s="6" t="s">
        <v>15</v>
      </c>
      <c r="D18" s="7">
        <v>2</v>
      </c>
      <c r="E18" s="12" t="s">
        <v>96</v>
      </c>
      <c r="F18" s="13">
        <v>25</v>
      </c>
      <c r="G18" s="13">
        <f t="shared" ref="G18:G21" si="1">D18*F18</f>
        <v>50</v>
      </c>
    </row>
    <row r="19" spans="1:7" ht="18" customHeight="1" x14ac:dyDescent="0.25">
      <c r="A19" s="11">
        <v>43466</v>
      </c>
      <c r="B19" s="11">
        <v>43466</v>
      </c>
      <c r="C19" s="4" t="s">
        <v>54</v>
      </c>
      <c r="D19" s="5">
        <v>27</v>
      </c>
      <c r="E19" s="12" t="s">
        <v>95</v>
      </c>
      <c r="F19" s="13">
        <v>15</v>
      </c>
      <c r="G19" s="13">
        <f t="shared" si="1"/>
        <v>405</v>
      </c>
    </row>
    <row r="20" spans="1:7" ht="18" customHeight="1" x14ac:dyDescent="0.25">
      <c r="A20" s="11">
        <v>43466</v>
      </c>
      <c r="B20" s="11">
        <v>43466</v>
      </c>
      <c r="C20" s="4" t="s">
        <v>55</v>
      </c>
      <c r="D20" s="5">
        <v>13</v>
      </c>
      <c r="E20" s="12" t="s">
        <v>95</v>
      </c>
      <c r="F20" s="13">
        <v>5</v>
      </c>
      <c r="G20" s="13">
        <f t="shared" si="1"/>
        <v>65</v>
      </c>
    </row>
    <row r="21" spans="1:7" ht="18" customHeight="1" x14ac:dyDescent="0.25">
      <c r="A21" s="11">
        <v>43466</v>
      </c>
      <c r="B21" s="11">
        <v>43466</v>
      </c>
      <c r="C21" s="4" t="s">
        <v>56</v>
      </c>
      <c r="D21" s="5">
        <v>3</v>
      </c>
      <c r="E21" s="12" t="s">
        <v>95</v>
      </c>
      <c r="F21" s="13">
        <v>10</v>
      </c>
      <c r="G21" s="13">
        <f t="shared" si="1"/>
        <v>30</v>
      </c>
    </row>
    <row r="22" spans="1:7" ht="18" customHeight="1" x14ac:dyDescent="0.25">
      <c r="A22" s="11">
        <v>44869</v>
      </c>
      <c r="B22" s="11">
        <v>44869</v>
      </c>
      <c r="C22" s="4" t="s">
        <v>4</v>
      </c>
      <c r="D22" s="5">
        <v>12</v>
      </c>
      <c r="E22" s="12" t="s">
        <v>95</v>
      </c>
      <c r="F22" s="13">
        <v>10</v>
      </c>
      <c r="G22" s="13">
        <f t="shared" si="0"/>
        <v>120</v>
      </c>
    </row>
    <row r="23" spans="1:7" ht="18" customHeight="1" x14ac:dyDescent="0.25">
      <c r="A23" s="11">
        <v>43466</v>
      </c>
      <c r="B23" s="11">
        <v>43466</v>
      </c>
      <c r="C23" s="4" t="s">
        <v>0</v>
      </c>
      <c r="D23" s="5">
        <v>1</v>
      </c>
      <c r="E23" s="12" t="s">
        <v>95</v>
      </c>
      <c r="F23" s="13">
        <v>450</v>
      </c>
      <c r="G23" s="13">
        <f t="shared" si="0"/>
        <v>450</v>
      </c>
    </row>
    <row r="24" spans="1:7" ht="18" customHeight="1" x14ac:dyDescent="0.25">
      <c r="A24" s="11">
        <v>44869</v>
      </c>
      <c r="B24" s="11">
        <v>44869</v>
      </c>
      <c r="C24" s="4" t="s">
        <v>1</v>
      </c>
      <c r="D24" s="5">
        <v>1</v>
      </c>
      <c r="E24" s="12" t="s">
        <v>95</v>
      </c>
      <c r="F24" s="13">
        <f>381.55*1.18</f>
        <v>450.22899999999998</v>
      </c>
      <c r="G24" s="13">
        <f t="shared" si="0"/>
        <v>450.22899999999998</v>
      </c>
    </row>
    <row r="25" spans="1:7" ht="18" customHeight="1" x14ac:dyDescent="0.25">
      <c r="A25" s="11">
        <v>44869</v>
      </c>
      <c r="B25" s="11">
        <v>44869</v>
      </c>
      <c r="C25" s="4" t="s">
        <v>2</v>
      </c>
      <c r="D25" s="5">
        <v>3</v>
      </c>
      <c r="E25" s="12" t="s">
        <v>96</v>
      </c>
      <c r="F25" s="13">
        <f>72.03*1.18</f>
        <v>84.995400000000004</v>
      </c>
      <c r="G25" s="13">
        <f t="shared" si="0"/>
        <v>254.9862</v>
      </c>
    </row>
    <row r="26" spans="1:7" ht="18" customHeight="1" x14ac:dyDescent="0.25">
      <c r="A26" s="11">
        <v>44869</v>
      </c>
      <c r="B26" s="11">
        <v>44869</v>
      </c>
      <c r="C26" s="4" t="s">
        <v>3</v>
      </c>
      <c r="D26" s="5">
        <v>5</v>
      </c>
      <c r="E26" s="12" t="s">
        <v>95</v>
      </c>
      <c r="F26" s="13">
        <f>42.37*1.18</f>
        <v>49.996599999999994</v>
      </c>
      <c r="G26" s="13">
        <f t="shared" si="0"/>
        <v>249.98299999999998</v>
      </c>
    </row>
    <row r="27" spans="1:7" ht="18" customHeight="1" x14ac:dyDescent="0.25">
      <c r="A27" s="11">
        <v>44869</v>
      </c>
      <c r="B27" s="11">
        <v>44869</v>
      </c>
      <c r="C27" s="4" t="s">
        <v>21</v>
      </c>
      <c r="D27" s="5">
        <v>8</v>
      </c>
      <c r="E27" s="12" t="s">
        <v>95</v>
      </c>
      <c r="F27" s="13">
        <f>21.18*1.18</f>
        <v>24.9924</v>
      </c>
      <c r="G27" s="13">
        <f t="shared" si="0"/>
        <v>199.9392</v>
      </c>
    </row>
    <row r="28" spans="1:7" ht="18" customHeight="1" x14ac:dyDescent="0.25">
      <c r="A28" s="11">
        <v>43466</v>
      </c>
      <c r="B28" s="11">
        <v>43466</v>
      </c>
      <c r="C28" s="4" t="s">
        <v>22</v>
      </c>
      <c r="D28" s="5">
        <v>10</v>
      </c>
      <c r="E28" s="12" t="s">
        <v>95</v>
      </c>
      <c r="F28" s="13">
        <v>10</v>
      </c>
      <c r="G28" s="13">
        <f t="shared" si="0"/>
        <v>100</v>
      </c>
    </row>
    <row r="29" spans="1:7" ht="18" customHeight="1" x14ac:dyDescent="0.25">
      <c r="A29" s="11">
        <v>43466</v>
      </c>
      <c r="B29" s="11">
        <v>43466</v>
      </c>
      <c r="C29" s="4" t="s">
        <v>5</v>
      </c>
      <c r="D29" s="5">
        <v>1</v>
      </c>
      <c r="E29" s="12" t="s">
        <v>96</v>
      </c>
      <c r="F29" s="13">
        <v>10</v>
      </c>
      <c r="G29" s="13">
        <f t="shared" si="0"/>
        <v>10</v>
      </c>
    </row>
    <row r="30" spans="1:7" ht="18" customHeight="1" x14ac:dyDescent="0.25">
      <c r="A30" s="11">
        <v>44869</v>
      </c>
      <c r="B30" s="11">
        <v>44869</v>
      </c>
      <c r="C30" s="4" t="s">
        <v>12</v>
      </c>
      <c r="D30" s="5">
        <v>15</v>
      </c>
      <c r="E30" s="12" t="s">
        <v>95</v>
      </c>
      <c r="F30" s="13">
        <f>(500/12)</f>
        <v>41.666666666666664</v>
      </c>
      <c r="G30" s="13">
        <f t="shared" si="0"/>
        <v>625</v>
      </c>
    </row>
    <row r="31" spans="1:7" ht="18" customHeight="1" x14ac:dyDescent="0.25">
      <c r="A31" s="11">
        <v>44869</v>
      </c>
      <c r="B31" s="11">
        <v>44869</v>
      </c>
      <c r="C31" s="4" t="s">
        <v>10</v>
      </c>
      <c r="D31" s="5">
        <v>12</v>
      </c>
      <c r="E31" s="12" t="s">
        <v>95</v>
      </c>
      <c r="F31" s="13">
        <f t="shared" ref="F31:F32" si="2">(500/12)</f>
        <v>41.666666666666664</v>
      </c>
      <c r="G31" s="13">
        <f t="shared" si="0"/>
        <v>500</v>
      </c>
    </row>
    <row r="32" spans="1:7" ht="18" customHeight="1" x14ac:dyDescent="0.25">
      <c r="A32" s="11">
        <v>44869</v>
      </c>
      <c r="B32" s="11">
        <v>44869</v>
      </c>
      <c r="C32" s="4" t="s">
        <v>11</v>
      </c>
      <c r="D32" s="5">
        <v>9</v>
      </c>
      <c r="E32" s="12" t="s">
        <v>95</v>
      </c>
      <c r="F32" s="13">
        <f t="shared" si="2"/>
        <v>41.666666666666664</v>
      </c>
      <c r="G32" s="13">
        <f t="shared" si="0"/>
        <v>375</v>
      </c>
    </row>
    <row r="33" spans="1:7" ht="18" customHeight="1" x14ac:dyDescent="0.25">
      <c r="A33" s="11">
        <v>43466</v>
      </c>
      <c r="B33" s="11">
        <v>43466</v>
      </c>
      <c r="C33" s="4" t="s">
        <v>66</v>
      </c>
      <c r="D33" s="5">
        <v>9</v>
      </c>
      <c r="E33" s="12" t="s">
        <v>110</v>
      </c>
      <c r="F33" s="13">
        <f>183.05*1.18</f>
        <v>215.999</v>
      </c>
      <c r="G33" s="13">
        <f t="shared" si="0"/>
        <v>1943.991</v>
      </c>
    </row>
    <row r="34" spans="1:7" ht="18" customHeight="1" x14ac:dyDescent="0.25">
      <c r="A34" s="11">
        <v>43466</v>
      </c>
      <c r="B34" s="11">
        <v>43466</v>
      </c>
      <c r="C34" s="4" t="s">
        <v>6</v>
      </c>
      <c r="D34" s="5">
        <v>2</v>
      </c>
      <c r="E34" s="12" t="s">
        <v>95</v>
      </c>
      <c r="F34" s="13">
        <v>10</v>
      </c>
      <c r="G34" s="13">
        <f t="shared" si="0"/>
        <v>20</v>
      </c>
    </row>
    <row r="35" spans="1:7" ht="18" customHeight="1" x14ac:dyDescent="0.25">
      <c r="A35" s="11">
        <v>43466</v>
      </c>
      <c r="B35" s="11">
        <v>43466</v>
      </c>
      <c r="C35" s="4" t="s">
        <v>45</v>
      </c>
      <c r="D35" s="5">
        <v>2</v>
      </c>
      <c r="E35" s="12" t="s">
        <v>96</v>
      </c>
      <c r="F35" s="13">
        <v>10</v>
      </c>
      <c r="G35" s="13">
        <f t="shared" si="0"/>
        <v>20</v>
      </c>
    </row>
    <row r="36" spans="1:7" ht="18" customHeight="1" x14ac:dyDescent="0.25">
      <c r="A36" s="11">
        <v>43466</v>
      </c>
      <c r="B36" s="11">
        <v>43466</v>
      </c>
      <c r="C36" s="4" t="s">
        <v>112</v>
      </c>
      <c r="D36" s="5">
        <v>18</v>
      </c>
      <c r="E36" s="12" t="s">
        <v>96</v>
      </c>
      <c r="F36" s="13">
        <v>320</v>
      </c>
      <c r="G36" s="13">
        <f t="shared" si="0"/>
        <v>5760</v>
      </c>
    </row>
    <row r="37" spans="1:7" ht="18" customHeight="1" x14ac:dyDescent="0.25">
      <c r="A37" s="11">
        <v>43466</v>
      </c>
      <c r="B37" s="11">
        <v>43466</v>
      </c>
      <c r="C37" s="4" t="s">
        <v>111</v>
      </c>
      <c r="D37" s="5">
        <v>7</v>
      </c>
      <c r="E37" s="12" t="s">
        <v>96</v>
      </c>
      <c r="F37" s="13">
        <v>500</v>
      </c>
      <c r="G37" s="13">
        <f t="shared" si="0"/>
        <v>3500</v>
      </c>
    </row>
    <row r="38" spans="1:7" ht="18" customHeight="1" x14ac:dyDescent="0.25">
      <c r="A38" s="11">
        <v>44869</v>
      </c>
      <c r="B38" s="11">
        <v>44869</v>
      </c>
      <c r="C38" s="4" t="s">
        <v>16</v>
      </c>
      <c r="D38" s="5">
        <v>4</v>
      </c>
      <c r="E38" s="12" t="s">
        <v>95</v>
      </c>
      <c r="F38" s="13">
        <f>22.36*1.18</f>
        <v>26.384799999999998</v>
      </c>
      <c r="G38" s="13">
        <f t="shared" si="0"/>
        <v>105.53919999999999</v>
      </c>
    </row>
    <row r="39" spans="1:7" ht="18" customHeight="1" x14ac:dyDescent="0.25">
      <c r="A39" s="11">
        <v>44869</v>
      </c>
      <c r="B39" s="11">
        <v>44869</v>
      </c>
      <c r="C39" s="4" t="s">
        <v>44</v>
      </c>
      <c r="D39" s="5">
        <v>4</v>
      </c>
      <c r="E39" s="12" t="s">
        <v>95</v>
      </c>
      <c r="F39" s="13">
        <f t="shared" ref="F39:F42" si="3">22.36*1.18</f>
        <v>26.384799999999998</v>
      </c>
      <c r="G39" s="13">
        <f t="shared" si="0"/>
        <v>105.53919999999999</v>
      </c>
    </row>
    <row r="40" spans="1:7" ht="18" customHeight="1" x14ac:dyDescent="0.25">
      <c r="A40" s="11">
        <v>44869</v>
      </c>
      <c r="B40" s="11">
        <v>44869</v>
      </c>
      <c r="C40" s="4" t="s">
        <v>43</v>
      </c>
      <c r="D40" s="5">
        <v>6</v>
      </c>
      <c r="E40" s="12" t="s">
        <v>95</v>
      </c>
      <c r="F40" s="13">
        <f t="shared" si="3"/>
        <v>26.384799999999998</v>
      </c>
      <c r="G40" s="13">
        <f t="shared" si="0"/>
        <v>158.30879999999999</v>
      </c>
    </row>
    <row r="41" spans="1:7" ht="18" customHeight="1" x14ac:dyDescent="0.25">
      <c r="A41" s="11">
        <v>44869</v>
      </c>
      <c r="B41" s="11">
        <v>44869</v>
      </c>
      <c r="C41" s="4" t="s">
        <v>17</v>
      </c>
      <c r="D41" s="5">
        <v>2</v>
      </c>
      <c r="E41" s="12" t="s">
        <v>95</v>
      </c>
      <c r="F41" s="13">
        <f t="shared" si="3"/>
        <v>26.384799999999998</v>
      </c>
      <c r="G41" s="13">
        <f t="shared" si="0"/>
        <v>52.769599999999997</v>
      </c>
    </row>
    <row r="42" spans="1:7" ht="18" customHeight="1" x14ac:dyDescent="0.25">
      <c r="A42" s="11">
        <v>44869</v>
      </c>
      <c r="B42" s="11">
        <v>44869</v>
      </c>
      <c r="C42" s="4" t="s">
        <v>18</v>
      </c>
      <c r="D42" s="5">
        <v>2</v>
      </c>
      <c r="E42" s="12" t="s">
        <v>95</v>
      </c>
      <c r="F42" s="13">
        <f t="shared" si="3"/>
        <v>26.384799999999998</v>
      </c>
      <c r="G42" s="13">
        <f t="shared" si="0"/>
        <v>52.769599999999997</v>
      </c>
    </row>
    <row r="43" spans="1:7" ht="18" customHeight="1" x14ac:dyDescent="0.25">
      <c r="A43" s="11">
        <v>43466</v>
      </c>
      <c r="B43" s="11">
        <v>43466</v>
      </c>
      <c r="C43" s="4" t="s">
        <v>7</v>
      </c>
      <c r="D43" s="5">
        <v>16</v>
      </c>
      <c r="E43" s="12" t="s">
        <v>95</v>
      </c>
      <c r="F43" s="13">
        <v>5</v>
      </c>
      <c r="G43" s="13">
        <f t="shared" ref="G43:G44" si="4">D43*F43</f>
        <v>80</v>
      </c>
    </row>
    <row r="44" spans="1:7" ht="18" customHeight="1" x14ac:dyDescent="0.25">
      <c r="A44" s="11">
        <v>43466</v>
      </c>
      <c r="B44" s="11">
        <v>43466</v>
      </c>
      <c r="C44" s="4" t="s">
        <v>8</v>
      </c>
      <c r="D44" s="5">
        <v>6</v>
      </c>
      <c r="E44" s="12" t="s">
        <v>95</v>
      </c>
      <c r="F44" s="13">
        <v>75</v>
      </c>
      <c r="G44" s="13">
        <f t="shared" si="4"/>
        <v>450</v>
      </c>
    </row>
    <row r="45" spans="1:7" ht="18" customHeight="1" x14ac:dyDescent="0.25">
      <c r="A45" s="11">
        <v>44869</v>
      </c>
      <c r="B45" s="11">
        <v>44869</v>
      </c>
      <c r="C45" s="4" t="s">
        <v>9</v>
      </c>
      <c r="D45" s="5">
        <v>14</v>
      </c>
      <c r="E45" s="12" t="s">
        <v>95</v>
      </c>
      <c r="F45" s="13">
        <f>29.66*1.18</f>
        <v>34.998799999999996</v>
      </c>
      <c r="G45" s="13">
        <f t="shared" si="0"/>
        <v>489.98319999999995</v>
      </c>
    </row>
    <row r="46" spans="1:7" ht="18" customHeight="1" x14ac:dyDescent="0.25">
      <c r="A46" s="11">
        <v>44692</v>
      </c>
      <c r="B46" s="11">
        <v>44692</v>
      </c>
      <c r="C46" s="4" t="s">
        <v>57</v>
      </c>
      <c r="D46" s="5">
        <v>575</v>
      </c>
      <c r="E46" s="12" t="s">
        <v>95</v>
      </c>
      <c r="F46" s="13">
        <v>53.1</v>
      </c>
      <c r="G46" s="13">
        <f t="shared" si="0"/>
        <v>30532.5</v>
      </c>
    </row>
    <row r="47" spans="1:7" ht="18" customHeight="1" x14ac:dyDescent="0.25">
      <c r="A47" s="11">
        <v>44869</v>
      </c>
      <c r="B47" s="11">
        <v>44869</v>
      </c>
      <c r="C47" s="4" t="s">
        <v>58</v>
      </c>
      <c r="D47" s="5">
        <v>12</v>
      </c>
      <c r="E47" s="12" t="s">
        <v>95</v>
      </c>
      <c r="F47" s="13">
        <f>25.42*1.18</f>
        <v>29.9956</v>
      </c>
      <c r="G47" s="13">
        <f t="shared" si="0"/>
        <v>359.94720000000001</v>
      </c>
    </row>
    <row r="48" spans="1:7" ht="18" customHeight="1" x14ac:dyDescent="0.25">
      <c r="A48" s="11">
        <v>44869</v>
      </c>
      <c r="B48" s="11">
        <v>44869</v>
      </c>
      <c r="C48" s="4" t="s">
        <v>109</v>
      </c>
      <c r="D48" s="5">
        <v>90</v>
      </c>
      <c r="E48" s="12" t="s">
        <v>95</v>
      </c>
      <c r="F48" s="13">
        <f>(2330.5*1.18)/500</f>
        <v>5.4999799999999999</v>
      </c>
      <c r="G48" s="13">
        <f t="shared" si="0"/>
        <v>494.9982</v>
      </c>
    </row>
    <row r="49" spans="1:7" ht="18" customHeight="1" x14ac:dyDescent="0.25">
      <c r="A49" s="11">
        <v>44869</v>
      </c>
      <c r="B49" s="11">
        <v>44869</v>
      </c>
      <c r="C49" s="4" t="s">
        <v>81</v>
      </c>
      <c r="D49" s="5">
        <f>500*1.5</f>
        <v>750</v>
      </c>
      <c r="E49" s="12" t="s">
        <v>95</v>
      </c>
      <c r="F49" s="13">
        <f>(2966.1*1.18)/500</f>
        <v>6.9999959999999994</v>
      </c>
      <c r="G49" s="13">
        <f t="shared" si="0"/>
        <v>5249.9969999999994</v>
      </c>
    </row>
    <row r="50" spans="1:7" ht="18" customHeight="1" x14ac:dyDescent="0.25">
      <c r="A50" s="14">
        <v>43466</v>
      </c>
      <c r="B50" s="14">
        <v>43466</v>
      </c>
      <c r="C50" s="4" t="s">
        <v>82</v>
      </c>
      <c r="D50" s="5">
        <v>6</v>
      </c>
      <c r="E50" s="12" t="s">
        <v>96</v>
      </c>
      <c r="F50" s="13">
        <v>400</v>
      </c>
      <c r="G50" s="13">
        <f t="shared" si="0"/>
        <v>2400</v>
      </c>
    </row>
    <row r="51" spans="1:7" ht="18" customHeight="1" x14ac:dyDescent="0.25">
      <c r="A51" s="14">
        <v>43466</v>
      </c>
      <c r="B51" s="14">
        <v>43466</v>
      </c>
      <c r="C51" s="4" t="s">
        <v>83</v>
      </c>
      <c r="D51" s="5">
        <v>10</v>
      </c>
      <c r="E51" s="12" t="s">
        <v>96</v>
      </c>
      <c r="F51" s="13">
        <v>400</v>
      </c>
      <c r="G51" s="13">
        <f t="shared" si="0"/>
        <v>4000</v>
      </c>
    </row>
    <row r="52" spans="1:7" ht="18" customHeight="1" x14ac:dyDescent="0.25">
      <c r="A52" s="14">
        <v>43466</v>
      </c>
      <c r="B52" s="14">
        <v>43466</v>
      </c>
      <c r="C52" s="4" t="s">
        <v>60</v>
      </c>
      <c r="D52" s="5">
        <v>2</v>
      </c>
      <c r="E52" s="12" t="s">
        <v>95</v>
      </c>
      <c r="F52" s="13">
        <v>185</v>
      </c>
      <c r="G52" s="13">
        <f t="shared" si="0"/>
        <v>370</v>
      </c>
    </row>
    <row r="53" spans="1:7" ht="18" customHeight="1" x14ac:dyDescent="0.25">
      <c r="A53" s="14">
        <v>43466</v>
      </c>
      <c r="B53" s="14">
        <v>43466</v>
      </c>
      <c r="C53" s="4" t="s">
        <v>61</v>
      </c>
      <c r="D53" s="5">
        <v>4</v>
      </c>
      <c r="E53" s="12" t="s">
        <v>95</v>
      </c>
      <c r="F53" s="13">
        <v>20</v>
      </c>
      <c r="G53" s="13">
        <f t="shared" si="0"/>
        <v>80</v>
      </c>
    </row>
    <row r="54" spans="1:7" ht="18" customHeight="1" x14ac:dyDescent="0.25">
      <c r="A54" s="14">
        <v>43466</v>
      </c>
      <c r="B54" s="14">
        <v>43466</v>
      </c>
      <c r="C54" s="4" t="s">
        <v>113</v>
      </c>
      <c r="D54" s="5">
        <v>1</v>
      </c>
      <c r="E54" s="12" t="s">
        <v>96</v>
      </c>
      <c r="F54" s="13">
        <v>200</v>
      </c>
      <c r="G54" s="13">
        <f t="shared" si="0"/>
        <v>200</v>
      </c>
    </row>
    <row r="55" spans="1:7" ht="18" customHeight="1" x14ac:dyDescent="0.25">
      <c r="A55" s="14">
        <v>43466</v>
      </c>
      <c r="B55" s="14">
        <v>43466</v>
      </c>
      <c r="C55" s="4" t="s">
        <v>59</v>
      </c>
      <c r="D55" s="5">
        <v>1</v>
      </c>
      <c r="E55" s="12" t="s">
        <v>95</v>
      </c>
      <c r="F55" s="13">
        <v>500</v>
      </c>
      <c r="G55" s="13">
        <f t="shared" si="0"/>
        <v>500</v>
      </c>
    </row>
    <row r="56" spans="1:7" ht="18" customHeight="1" x14ac:dyDescent="0.25">
      <c r="A56" s="11">
        <v>44782</v>
      </c>
      <c r="B56" s="11">
        <v>44782</v>
      </c>
      <c r="C56" s="4" t="s">
        <v>31</v>
      </c>
      <c r="D56" s="5">
        <v>2</v>
      </c>
      <c r="E56" s="12" t="s">
        <v>95</v>
      </c>
      <c r="F56" s="13">
        <f>3000*1.18</f>
        <v>3540</v>
      </c>
      <c r="G56" s="13">
        <f t="shared" si="0"/>
        <v>7080</v>
      </c>
    </row>
    <row r="57" spans="1:7" ht="18" customHeight="1" x14ac:dyDescent="0.25">
      <c r="A57" s="11">
        <v>44782</v>
      </c>
      <c r="B57" s="11">
        <v>44782</v>
      </c>
      <c r="C57" s="4" t="s">
        <v>33</v>
      </c>
      <c r="D57" s="5">
        <v>2</v>
      </c>
      <c r="E57" s="12" t="s">
        <v>95</v>
      </c>
      <c r="F57" s="13">
        <f>3190*1.18</f>
        <v>3764.2</v>
      </c>
      <c r="G57" s="13">
        <f t="shared" si="0"/>
        <v>7528.4</v>
      </c>
    </row>
    <row r="58" spans="1:7" ht="18" customHeight="1" x14ac:dyDescent="0.25">
      <c r="A58" s="11">
        <v>44782</v>
      </c>
      <c r="B58" s="11">
        <v>44782</v>
      </c>
      <c r="C58" s="4" t="s">
        <v>63</v>
      </c>
      <c r="D58" s="5">
        <v>2</v>
      </c>
      <c r="E58" s="12" t="s">
        <v>95</v>
      </c>
      <c r="F58" s="13">
        <f t="shared" ref="F58:F59" si="5">3190*1.18</f>
        <v>3764.2</v>
      </c>
      <c r="G58" s="13">
        <f t="shared" si="0"/>
        <v>7528.4</v>
      </c>
    </row>
    <row r="59" spans="1:7" ht="18" customHeight="1" x14ac:dyDescent="0.25">
      <c r="A59" s="11">
        <v>44782</v>
      </c>
      <c r="B59" s="11">
        <v>44782</v>
      </c>
      <c r="C59" s="4" t="s">
        <v>64</v>
      </c>
      <c r="D59" s="5">
        <v>2</v>
      </c>
      <c r="E59" s="12" t="s">
        <v>95</v>
      </c>
      <c r="F59" s="13">
        <f t="shared" si="5"/>
        <v>3764.2</v>
      </c>
      <c r="G59" s="13">
        <f t="shared" si="0"/>
        <v>7528.4</v>
      </c>
    </row>
    <row r="60" spans="1:7" ht="18" customHeight="1" x14ac:dyDescent="0.25">
      <c r="A60" s="11">
        <v>44782</v>
      </c>
      <c r="B60" s="11">
        <v>44782</v>
      </c>
      <c r="C60" s="4" t="s">
        <v>23</v>
      </c>
      <c r="D60" s="5">
        <v>1</v>
      </c>
      <c r="E60" s="12" t="s">
        <v>95</v>
      </c>
      <c r="F60" s="13">
        <f>350*1.18</f>
        <v>413</v>
      </c>
      <c r="G60" s="13">
        <f t="shared" si="0"/>
        <v>413</v>
      </c>
    </row>
    <row r="61" spans="1:7" ht="18" customHeight="1" x14ac:dyDescent="0.25">
      <c r="A61" s="11">
        <v>44782</v>
      </c>
      <c r="B61" s="11">
        <v>44782</v>
      </c>
      <c r="C61" s="4" t="s">
        <v>24</v>
      </c>
      <c r="D61" s="5">
        <v>3</v>
      </c>
      <c r="E61" s="12" t="s">
        <v>95</v>
      </c>
      <c r="F61" s="13">
        <f t="shared" ref="F61:F63" si="6">350*1.18</f>
        <v>413</v>
      </c>
      <c r="G61" s="13">
        <f t="shared" si="0"/>
        <v>1239</v>
      </c>
    </row>
    <row r="62" spans="1:7" ht="18" customHeight="1" x14ac:dyDescent="0.25">
      <c r="A62" s="11">
        <v>44782</v>
      </c>
      <c r="B62" s="11">
        <v>44782</v>
      </c>
      <c r="C62" s="4" t="s">
        <v>25</v>
      </c>
      <c r="D62" s="5">
        <v>3</v>
      </c>
      <c r="E62" s="12" t="s">
        <v>95</v>
      </c>
      <c r="F62" s="13">
        <f t="shared" si="6"/>
        <v>413</v>
      </c>
      <c r="G62" s="13">
        <f t="shared" si="0"/>
        <v>1239</v>
      </c>
    </row>
    <row r="63" spans="1:7" ht="18" customHeight="1" x14ac:dyDescent="0.25">
      <c r="A63" s="11">
        <v>44782</v>
      </c>
      <c r="B63" s="11">
        <v>44782</v>
      </c>
      <c r="C63" s="4" t="s">
        <v>26</v>
      </c>
      <c r="D63" s="5">
        <v>3</v>
      </c>
      <c r="E63" s="12" t="s">
        <v>95</v>
      </c>
      <c r="F63" s="13">
        <f t="shared" si="6"/>
        <v>413</v>
      </c>
      <c r="G63" s="13">
        <f t="shared" si="0"/>
        <v>1239</v>
      </c>
    </row>
    <row r="64" spans="1:7" ht="18" customHeight="1" x14ac:dyDescent="0.25">
      <c r="A64" s="11">
        <v>44869</v>
      </c>
      <c r="B64" s="11">
        <v>44869</v>
      </c>
      <c r="C64" s="4" t="s">
        <v>39</v>
      </c>
      <c r="D64" s="5">
        <v>2</v>
      </c>
      <c r="E64" s="12" t="s">
        <v>95</v>
      </c>
      <c r="F64" s="13">
        <f>3813.55*1.18</f>
        <v>4499.9889999999996</v>
      </c>
      <c r="G64" s="13">
        <f t="shared" si="0"/>
        <v>8999.9779999999992</v>
      </c>
    </row>
    <row r="65" spans="1:8" ht="18" customHeight="1" x14ac:dyDescent="0.25">
      <c r="A65" s="11">
        <v>44869</v>
      </c>
      <c r="B65" s="11">
        <v>44869</v>
      </c>
      <c r="C65" s="4" t="s">
        <v>40</v>
      </c>
      <c r="D65" s="5">
        <v>3</v>
      </c>
      <c r="E65" s="12" t="s">
        <v>95</v>
      </c>
      <c r="F65" s="13">
        <f>3813.55*1.18</f>
        <v>4499.9889999999996</v>
      </c>
      <c r="G65" s="13">
        <f t="shared" si="0"/>
        <v>13499.966999999999</v>
      </c>
    </row>
    <row r="66" spans="1:8" ht="18" customHeight="1" x14ac:dyDescent="0.25">
      <c r="A66" s="11">
        <v>44869</v>
      </c>
      <c r="B66" s="11">
        <v>44869</v>
      </c>
      <c r="C66" s="4" t="s">
        <v>41</v>
      </c>
      <c r="D66" s="5">
        <v>1</v>
      </c>
      <c r="E66" s="12" t="s">
        <v>95</v>
      </c>
      <c r="F66" s="13">
        <f>3713.35*1.18</f>
        <v>4381.7529999999997</v>
      </c>
      <c r="G66" s="13">
        <f t="shared" si="0"/>
        <v>4381.7529999999997</v>
      </c>
    </row>
    <row r="67" spans="1:8" ht="18" customHeight="1" x14ac:dyDescent="0.25">
      <c r="A67" s="11">
        <v>44869</v>
      </c>
      <c r="B67" s="11">
        <v>44869</v>
      </c>
      <c r="C67" s="4" t="s">
        <v>42</v>
      </c>
      <c r="D67" s="5">
        <v>1</v>
      </c>
      <c r="E67" s="12" t="s">
        <v>95</v>
      </c>
      <c r="F67" s="13">
        <f>3813.55*1.18</f>
        <v>4499.9889999999996</v>
      </c>
      <c r="G67" s="13">
        <f t="shared" si="0"/>
        <v>4499.9889999999996</v>
      </c>
    </row>
    <row r="68" spans="1:8" ht="18" customHeight="1" x14ac:dyDescent="0.25">
      <c r="A68" s="11">
        <v>44869</v>
      </c>
      <c r="B68" s="11">
        <v>44869</v>
      </c>
      <c r="C68" s="4" t="s">
        <v>34</v>
      </c>
      <c r="D68" s="5">
        <v>6</v>
      </c>
      <c r="E68" s="12" t="s">
        <v>96</v>
      </c>
      <c r="F68" s="13">
        <f>720*1.18</f>
        <v>849.59999999999991</v>
      </c>
      <c r="G68" s="13">
        <f t="shared" ref="G68:G84" si="7">D68*F68</f>
        <v>5097.5999999999995</v>
      </c>
    </row>
    <row r="69" spans="1:8" ht="18" customHeight="1" x14ac:dyDescent="0.25">
      <c r="A69" s="11">
        <v>44869</v>
      </c>
      <c r="B69" s="11">
        <v>44869</v>
      </c>
      <c r="C69" s="4" t="s">
        <v>32</v>
      </c>
      <c r="D69" s="5">
        <v>11</v>
      </c>
      <c r="E69" s="12" t="s">
        <v>106</v>
      </c>
      <c r="F69" s="13">
        <f>338.98*1.18</f>
        <v>399.99639999999999</v>
      </c>
      <c r="G69" s="13">
        <f t="shared" si="7"/>
        <v>4399.9603999999999</v>
      </c>
    </row>
    <row r="70" spans="1:8" ht="18" customHeight="1" x14ac:dyDescent="0.25">
      <c r="A70" s="11">
        <v>44869</v>
      </c>
      <c r="B70" s="11">
        <v>44869</v>
      </c>
      <c r="C70" s="4" t="s">
        <v>65</v>
      </c>
      <c r="D70" s="5">
        <v>8</v>
      </c>
      <c r="E70" s="12" t="s">
        <v>95</v>
      </c>
      <c r="F70" s="13">
        <f>21.11*1.18</f>
        <v>24.909799999999997</v>
      </c>
      <c r="G70" s="13">
        <f t="shared" si="7"/>
        <v>199.27839999999998</v>
      </c>
      <c r="H70" s="2"/>
    </row>
    <row r="71" spans="1:8" ht="18" customHeight="1" x14ac:dyDescent="0.25">
      <c r="A71" s="11">
        <v>43466</v>
      </c>
      <c r="B71" s="11">
        <v>43466</v>
      </c>
      <c r="C71" s="15" t="s">
        <v>19</v>
      </c>
      <c r="D71" s="12">
        <v>1</v>
      </c>
      <c r="E71" s="12" t="s">
        <v>95</v>
      </c>
      <c r="F71" s="13">
        <v>100</v>
      </c>
      <c r="G71" s="13">
        <f t="shared" si="7"/>
        <v>100</v>
      </c>
    </row>
    <row r="72" spans="1:8" ht="18" customHeight="1" x14ac:dyDescent="0.25">
      <c r="A72" s="11">
        <v>43466</v>
      </c>
      <c r="B72" s="11">
        <v>43466</v>
      </c>
      <c r="C72" s="15" t="s">
        <v>62</v>
      </c>
      <c r="D72" s="12">
        <v>2</v>
      </c>
      <c r="E72" s="12" t="s">
        <v>96</v>
      </c>
      <c r="F72" s="13">
        <v>200</v>
      </c>
      <c r="G72" s="13">
        <f t="shared" si="7"/>
        <v>400</v>
      </c>
    </row>
    <row r="73" spans="1:8" ht="18" customHeight="1" x14ac:dyDescent="0.25">
      <c r="A73" s="11">
        <v>43466</v>
      </c>
      <c r="B73" s="11">
        <v>43466</v>
      </c>
      <c r="C73" s="15" t="s">
        <v>20</v>
      </c>
      <c r="D73" s="12">
        <v>25</v>
      </c>
      <c r="E73" s="12" t="s">
        <v>95</v>
      </c>
      <c r="F73" s="13">
        <v>20</v>
      </c>
      <c r="G73" s="13">
        <f t="shared" si="7"/>
        <v>500</v>
      </c>
      <c r="H73" s="2"/>
    </row>
    <row r="74" spans="1:8" ht="18" customHeight="1" x14ac:dyDescent="0.25">
      <c r="A74" s="12" t="s">
        <v>107</v>
      </c>
      <c r="B74" s="12" t="s">
        <v>107</v>
      </c>
      <c r="C74" s="30" t="s">
        <v>69</v>
      </c>
      <c r="D74" s="30"/>
      <c r="E74" s="12" t="s">
        <v>107</v>
      </c>
      <c r="F74" s="13">
        <v>0</v>
      </c>
      <c r="G74" s="13">
        <f t="shared" si="7"/>
        <v>0</v>
      </c>
    </row>
    <row r="75" spans="1:8" ht="18" customHeight="1" x14ac:dyDescent="0.25">
      <c r="A75" s="11">
        <v>44782</v>
      </c>
      <c r="B75" s="11">
        <v>44782</v>
      </c>
      <c r="C75" s="15" t="s">
        <v>29</v>
      </c>
      <c r="D75" s="12">
        <v>1</v>
      </c>
      <c r="E75" s="12" t="s">
        <v>103</v>
      </c>
      <c r="F75" s="13">
        <f>170*1.18</f>
        <v>200.6</v>
      </c>
      <c r="G75" s="13">
        <f t="shared" si="7"/>
        <v>200.6</v>
      </c>
    </row>
    <row r="76" spans="1:8" ht="18" customHeight="1" x14ac:dyDescent="0.25">
      <c r="A76" s="11">
        <v>44782</v>
      </c>
      <c r="B76" s="11">
        <v>44782</v>
      </c>
      <c r="C76" s="15" t="s">
        <v>30</v>
      </c>
      <c r="D76" s="12">
        <v>5</v>
      </c>
      <c r="E76" s="12" t="s">
        <v>102</v>
      </c>
      <c r="F76" s="13">
        <f>675*1.18</f>
        <v>796.5</v>
      </c>
      <c r="G76" s="13">
        <f t="shared" si="7"/>
        <v>3982.5</v>
      </c>
    </row>
    <row r="77" spans="1:8" ht="18" customHeight="1" x14ac:dyDescent="0.25">
      <c r="A77" s="11">
        <v>44896</v>
      </c>
      <c r="B77" s="11">
        <v>44896</v>
      </c>
      <c r="C77" s="15" t="s">
        <v>35</v>
      </c>
      <c r="D77" s="12">
        <v>3</v>
      </c>
      <c r="E77" s="12" t="s">
        <v>98</v>
      </c>
      <c r="F77" s="13">
        <f>305.5*1.18</f>
        <v>360.49</v>
      </c>
      <c r="G77" s="13">
        <f t="shared" si="7"/>
        <v>1081.47</v>
      </c>
    </row>
    <row r="78" spans="1:8" ht="18" customHeight="1" x14ac:dyDescent="0.25">
      <c r="A78" s="11">
        <v>44782</v>
      </c>
      <c r="B78" s="11">
        <v>44782</v>
      </c>
      <c r="C78" s="15" t="s">
        <v>37</v>
      </c>
      <c r="D78" s="12">
        <v>2</v>
      </c>
      <c r="E78" s="12" t="s">
        <v>97</v>
      </c>
      <c r="F78" s="13">
        <f>800*1.18</f>
        <v>944</v>
      </c>
      <c r="G78" s="13">
        <f t="shared" si="7"/>
        <v>1888</v>
      </c>
    </row>
    <row r="79" spans="1:8" ht="18" customHeight="1" x14ac:dyDescent="0.25">
      <c r="A79" s="11">
        <v>44733</v>
      </c>
      <c r="B79" s="11">
        <v>44733</v>
      </c>
      <c r="C79" s="15" t="s">
        <v>36</v>
      </c>
      <c r="D79" s="12">
        <v>6</v>
      </c>
      <c r="E79" s="12" t="s">
        <v>105</v>
      </c>
      <c r="F79" s="13">
        <f>91*1.18</f>
        <v>107.38</v>
      </c>
      <c r="G79" s="13">
        <f t="shared" si="7"/>
        <v>644.28</v>
      </c>
    </row>
    <row r="80" spans="1:8" ht="18" customHeight="1" x14ac:dyDescent="0.25">
      <c r="A80" s="11">
        <v>44869</v>
      </c>
      <c r="B80" s="11">
        <v>44869</v>
      </c>
      <c r="C80" s="15" t="s">
        <v>38</v>
      </c>
      <c r="D80" s="12">
        <v>13</v>
      </c>
      <c r="E80" s="12" t="s">
        <v>104</v>
      </c>
      <c r="F80" s="13">
        <f>1355.92*1.18</f>
        <v>1599.9856</v>
      </c>
      <c r="G80" s="13">
        <f t="shared" si="7"/>
        <v>20799.8128</v>
      </c>
    </row>
    <row r="81" spans="1:7" ht="18" customHeight="1" x14ac:dyDescent="0.25">
      <c r="A81" s="11">
        <v>44782</v>
      </c>
      <c r="B81" s="11">
        <v>44782</v>
      </c>
      <c r="C81" s="15" t="s">
        <v>27</v>
      </c>
      <c r="D81" s="12">
        <v>4</v>
      </c>
      <c r="E81" s="12" t="s">
        <v>97</v>
      </c>
      <c r="F81" s="13">
        <f>700*1.18</f>
        <v>826</v>
      </c>
      <c r="G81" s="13">
        <f t="shared" si="7"/>
        <v>3304</v>
      </c>
    </row>
    <row r="82" spans="1:7" ht="18" customHeight="1" x14ac:dyDescent="0.25">
      <c r="A82" s="11">
        <v>44896</v>
      </c>
      <c r="B82" s="11">
        <v>44896</v>
      </c>
      <c r="C82" s="15" t="s">
        <v>49</v>
      </c>
      <c r="D82" s="12">
        <v>1</v>
      </c>
      <c r="E82" s="12" t="s">
        <v>97</v>
      </c>
      <c r="F82" s="13">
        <f>(413.4*1.18)/6</f>
        <v>81.301999999999992</v>
      </c>
      <c r="G82" s="13">
        <f t="shared" si="7"/>
        <v>81.301999999999992</v>
      </c>
    </row>
    <row r="83" spans="1:7" ht="18" customHeight="1" x14ac:dyDescent="0.25">
      <c r="A83" s="11">
        <v>44733</v>
      </c>
      <c r="B83" s="11">
        <v>44733</v>
      </c>
      <c r="C83" s="15" t="s">
        <v>79</v>
      </c>
      <c r="D83" s="12">
        <v>4</v>
      </c>
      <c r="E83" s="12" t="s">
        <v>95</v>
      </c>
      <c r="F83" s="13">
        <f>94*1.18</f>
        <v>110.91999999999999</v>
      </c>
      <c r="G83" s="13">
        <f t="shared" si="7"/>
        <v>443.67999999999995</v>
      </c>
    </row>
    <row r="84" spans="1:7" ht="18" customHeight="1" x14ac:dyDescent="0.25">
      <c r="A84" s="11">
        <v>44733</v>
      </c>
      <c r="B84" s="11">
        <v>44733</v>
      </c>
      <c r="C84" s="15" t="s">
        <v>50</v>
      </c>
      <c r="D84" s="12">
        <v>25</v>
      </c>
      <c r="E84" s="12" t="s">
        <v>101</v>
      </c>
      <c r="F84" s="13">
        <f>225*1.18</f>
        <v>265.5</v>
      </c>
      <c r="G84" s="13">
        <f t="shared" si="7"/>
        <v>6637.5</v>
      </c>
    </row>
    <row r="85" spans="1:7" ht="18" customHeight="1" x14ac:dyDescent="0.25">
      <c r="A85" s="11">
        <v>44895</v>
      </c>
      <c r="B85" s="11">
        <v>44895</v>
      </c>
      <c r="C85" s="15" t="s">
        <v>46</v>
      </c>
      <c r="D85" s="12">
        <v>40</v>
      </c>
      <c r="E85" s="12" t="s">
        <v>93</v>
      </c>
      <c r="F85" s="13">
        <v>280</v>
      </c>
      <c r="G85" s="13">
        <f>D85*F85</f>
        <v>11200</v>
      </c>
    </row>
    <row r="86" spans="1:7" ht="18" customHeight="1" x14ac:dyDescent="0.25">
      <c r="A86" s="11">
        <v>44895</v>
      </c>
      <c r="B86" s="11">
        <v>44895</v>
      </c>
      <c r="C86" s="15" t="s">
        <v>47</v>
      </c>
      <c r="D86" s="12">
        <v>22</v>
      </c>
      <c r="E86" s="12" t="s">
        <v>93</v>
      </c>
      <c r="F86" s="13">
        <v>30</v>
      </c>
      <c r="G86" s="13">
        <f t="shared" ref="G86:G98" si="8">D86*F86</f>
        <v>660</v>
      </c>
    </row>
    <row r="87" spans="1:7" ht="18" customHeight="1" x14ac:dyDescent="0.25">
      <c r="A87" s="11">
        <v>44895</v>
      </c>
      <c r="B87" s="11">
        <v>44895</v>
      </c>
      <c r="C87" s="15" t="s">
        <v>48</v>
      </c>
      <c r="D87" s="12">
        <v>7</v>
      </c>
      <c r="E87" s="12" t="s">
        <v>94</v>
      </c>
      <c r="F87" s="13">
        <v>450</v>
      </c>
      <c r="G87" s="13">
        <f t="shared" si="8"/>
        <v>3150</v>
      </c>
    </row>
    <row r="88" spans="1:7" ht="18" customHeight="1" x14ac:dyDescent="0.25">
      <c r="A88" s="11">
        <v>44733</v>
      </c>
      <c r="B88" s="11">
        <v>44733</v>
      </c>
      <c r="C88" s="15" t="s">
        <v>67</v>
      </c>
      <c r="D88" s="12">
        <v>3</v>
      </c>
      <c r="E88" s="12" t="s">
        <v>100</v>
      </c>
      <c r="F88" s="13">
        <f>81*1.18</f>
        <v>95.58</v>
      </c>
      <c r="G88" s="13">
        <f t="shared" si="8"/>
        <v>286.74</v>
      </c>
    </row>
    <row r="89" spans="1:7" ht="18" customHeight="1" x14ac:dyDescent="0.25">
      <c r="A89" s="11">
        <v>44896</v>
      </c>
      <c r="B89" s="11">
        <v>44896</v>
      </c>
      <c r="C89" s="15" t="s">
        <v>68</v>
      </c>
      <c r="D89" s="12">
        <v>1</v>
      </c>
      <c r="E89" s="12" t="s">
        <v>95</v>
      </c>
      <c r="F89" s="13">
        <f>286.65*1.18</f>
        <v>338.24699999999996</v>
      </c>
      <c r="G89" s="13">
        <f t="shared" si="8"/>
        <v>338.24699999999996</v>
      </c>
    </row>
    <row r="90" spans="1:7" ht="18" customHeight="1" x14ac:dyDescent="0.25">
      <c r="A90" s="11">
        <v>44896</v>
      </c>
      <c r="B90" s="11">
        <v>44896</v>
      </c>
      <c r="C90" s="15" t="s">
        <v>70</v>
      </c>
      <c r="D90" s="12">
        <v>6</v>
      </c>
      <c r="E90" s="12" t="s">
        <v>95</v>
      </c>
      <c r="F90" s="13">
        <f>424.67</f>
        <v>424.67</v>
      </c>
      <c r="G90" s="13">
        <f t="shared" si="8"/>
        <v>2548.02</v>
      </c>
    </row>
    <row r="91" spans="1:7" ht="18" customHeight="1" x14ac:dyDescent="0.25">
      <c r="A91" s="11">
        <v>44733</v>
      </c>
      <c r="B91" s="11">
        <v>44733</v>
      </c>
      <c r="C91" s="15" t="s">
        <v>71</v>
      </c>
      <c r="D91" s="12">
        <v>18</v>
      </c>
      <c r="E91" s="12" t="s">
        <v>93</v>
      </c>
      <c r="F91" s="13">
        <f>35*1.18</f>
        <v>41.3</v>
      </c>
      <c r="G91" s="13">
        <f t="shared" si="8"/>
        <v>743.4</v>
      </c>
    </row>
    <row r="92" spans="1:7" ht="18" customHeight="1" x14ac:dyDescent="0.25">
      <c r="A92" s="11">
        <v>44733</v>
      </c>
      <c r="B92" s="11">
        <v>44733</v>
      </c>
      <c r="C92" s="15" t="s">
        <v>72</v>
      </c>
      <c r="D92" s="12">
        <v>1</v>
      </c>
      <c r="E92" s="12" t="s">
        <v>95</v>
      </c>
      <c r="F92" s="13">
        <f>120*1.18</f>
        <v>141.6</v>
      </c>
      <c r="G92" s="13">
        <f t="shared" si="8"/>
        <v>141.6</v>
      </c>
    </row>
    <row r="93" spans="1:7" ht="18" customHeight="1" x14ac:dyDescent="0.25">
      <c r="A93" s="11">
        <v>44733</v>
      </c>
      <c r="B93" s="11">
        <v>44733</v>
      </c>
      <c r="C93" s="15" t="s">
        <v>73</v>
      </c>
      <c r="D93" s="12">
        <v>1</v>
      </c>
      <c r="E93" s="12" t="s">
        <v>95</v>
      </c>
      <c r="F93" s="13">
        <f>92*1.18</f>
        <v>108.55999999999999</v>
      </c>
      <c r="G93" s="13">
        <f t="shared" si="8"/>
        <v>108.55999999999999</v>
      </c>
    </row>
    <row r="94" spans="1:7" ht="18" customHeight="1" x14ac:dyDescent="0.25">
      <c r="A94" s="11">
        <v>44896</v>
      </c>
      <c r="B94" s="11">
        <v>44896</v>
      </c>
      <c r="C94" s="15" t="s">
        <v>74</v>
      </c>
      <c r="D94" s="12">
        <v>10</v>
      </c>
      <c r="E94" s="12" t="s">
        <v>95</v>
      </c>
      <c r="F94" s="13">
        <f>(1044.48*1.18)/24</f>
        <v>51.3536</v>
      </c>
      <c r="G94" s="13">
        <f t="shared" si="8"/>
        <v>513.53600000000006</v>
      </c>
    </row>
    <row r="95" spans="1:7" ht="18" customHeight="1" x14ac:dyDescent="0.25">
      <c r="A95" s="11">
        <v>44896</v>
      </c>
      <c r="B95" s="11">
        <v>44896</v>
      </c>
      <c r="C95" s="15" t="s">
        <v>75</v>
      </c>
      <c r="D95" s="12">
        <v>4</v>
      </c>
      <c r="E95" s="12" t="s">
        <v>97</v>
      </c>
      <c r="F95" s="13">
        <f>(622.44*1.18)/6</f>
        <v>122.4132</v>
      </c>
      <c r="G95" s="13">
        <f t="shared" si="8"/>
        <v>489.65280000000001</v>
      </c>
    </row>
    <row r="96" spans="1:7" ht="18" customHeight="1" x14ac:dyDescent="0.25">
      <c r="A96" s="11">
        <v>44733</v>
      </c>
      <c r="B96" s="11">
        <v>44733</v>
      </c>
      <c r="C96" s="15" t="s">
        <v>76</v>
      </c>
      <c r="D96" s="12">
        <v>2</v>
      </c>
      <c r="E96" s="12" t="s">
        <v>97</v>
      </c>
      <c r="F96" s="13">
        <f>110*1.18</f>
        <v>129.79999999999998</v>
      </c>
      <c r="G96" s="13">
        <f t="shared" si="8"/>
        <v>259.59999999999997</v>
      </c>
    </row>
    <row r="97" spans="1:8" ht="18" customHeight="1" x14ac:dyDescent="0.25">
      <c r="A97" s="11">
        <v>44733</v>
      </c>
      <c r="B97" s="11">
        <v>44733</v>
      </c>
      <c r="C97" s="15" t="s">
        <v>77</v>
      </c>
      <c r="D97" s="12">
        <v>1</v>
      </c>
      <c r="E97" s="12" t="s">
        <v>97</v>
      </c>
      <c r="F97" s="16">
        <f>210*1.18</f>
        <v>247.79999999999998</v>
      </c>
      <c r="G97" s="16">
        <f t="shared" si="8"/>
        <v>247.79999999999998</v>
      </c>
    </row>
    <row r="98" spans="1:8" ht="18" customHeight="1" x14ac:dyDescent="0.25">
      <c r="A98" s="11">
        <v>44733</v>
      </c>
      <c r="B98" s="11">
        <v>44733</v>
      </c>
      <c r="C98" s="21" t="s">
        <v>78</v>
      </c>
      <c r="D98" s="12">
        <v>1</v>
      </c>
      <c r="E98" s="12" t="s">
        <v>99</v>
      </c>
      <c r="F98" s="16">
        <f>325*1.18</f>
        <v>383.5</v>
      </c>
      <c r="G98" s="16">
        <f t="shared" si="8"/>
        <v>383.5</v>
      </c>
      <c r="H98" s="2"/>
    </row>
    <row r="99" spans="1:8" ht="24" customHeight="1" x14ac:dyDescent="0.25">
      <c r="A99" s="22" t="s">
        <v>108</v>
      </c>
      <c r="B99" s="23"/>
      <c r="C99" s="23"/>
      <c r="D99" s="23"/>
      <c r="E99" s="23"/>
      <c r="F99" s="24"/>
      <c r="G99" s="10">
        <f>SUM(G11:G98)</f>
        <v>212978.80679999996</v>
      </c>
    </row>
    <row r="102" spans="1:8" x14ac:dyDescent="0.25">
      <c r="A102" s="25" t="s">
        <v>115</v>
      </c>
      <c r="B102" s="25"/>
      <c r="E102" s="25" t="s">
        <v>116</v>
      </c>
      <c r="F102" s="25"/>
      <c r="G102" s="25"/>
    </row>
    <row r="103" spans="1:8" x14ac:dyDescent="0.25">
      <c r="A103" s="17"/>
      <c r="E103" s="17"/>
      <c r="F103" s="1"/>
    </row>
    <row r="104" spans="1:8" ht="75" customHeight="1" x14ac:dyDescent="0.25">
      <c r="A104" s="26" t="s">
        <v>120</v>
      </c>
      <c r="B104" s="26"/>
      <c r="E104" s="28" t="s">
        <v>117</v>
      </c>
      <c r="F104" s="28"/>
      <c r="G104" s="28"/>
    </row>
    <row r="105" spans="1:8" x14ac:dyDescent="0.25">
      <c r="A105" s="18"/>
      <c r="B105" s="19"/>
    </row>
    <row r="106" spans="1:8" ht="15" customHeight="1" x14ac:dyDescent="0.25">
      <c r="A106" s="27" t="s">
        <v>118</v>
      </c>
      <c r="B106" s="27"/>
      <c r="C106" s="27"/>
      <c r="D106" s="27"/>
      <c r="E106" s="27"/>
      <c r="F106" s="27"/>
      <c r="G106" s="27"/>
    </row>
    <row r="107" spans="1:8" x14ac:dyDescent="0.25">
      <c r="A107" s="20"/>
      <c r="B107" s="20"/>
    </row>
    <row r="108" spans="1:8" ht="61.5" customHeight="1" x14ac:dyDescent="0.25">
      <c r="A108" s="26" t="s">
        <v>119</v>
      </c>
      <c r="B108" s="26"/>
      <c r="C108" s="26"/>
      <c r="D108" s="26"/>
      <c r="E108" s="26"/>
      <c r="F108" s="26"/>
      <c r="G108" s="26"/>
    </row>
  </sheetData>
  <mergeCells count="13">
    <mergeCell ref="C9:D9"/>
    <mergeCell ref="C74:D74"/>
    <mergeCell ref="A5:G5"/>
    <mergeCell ref="A6:G6"/>
    <mergeCell ref="A7:G7"/>
    <mergeCell ref="A8:G8"/>
    <mergeCell ref="A99:F99"/>
    <mergeCell ref="A102:B102"/>
    <mergeCell ref="A104:B104"/>
    <mergeCell ref="A106:G106"/>
    <mergeCell ref="A108:G108"/>
    <mergeCell ref="E102:G102"/>
    <mergeCell ref="E104:G104"/>
  </mergeCells>
  <pageMargins left="0.47244094488188981" right="0.47244094488188981" top="0.34" bottom="0.74803149606299213" header="0.31496062992125984" footer="0.31496062992125984"/>
  <pageSetup scale="8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inv3103</vt:lpstr>
      <vt:lpstr>'inv3103'!Títulos_a_imprimir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Deñó</dc:creator>
  <cp:lastModifiedBy>Ana Taveras</cp:lastModifiedBy>
  <cp:lastPrinted>2023-05-19T21:02:29Z</cp:lastPrinted>
  <dcterms:created xsi:type="dcterms:W3CDTF">2021-11-16T13:53:17Z</dcterms:created>
  <dcterms:modified xsi:type="dcterms:W3CDTF">2023-07-06T19:12:50Z</dcterms:modified>
</cp:coreProperties>
</file>