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inv3103" sheetId="1" r:id="rId1"/>
  </sheets>
  <definedNames>
    <definedName name="_xlnm.Print_Titles" localSheetId="0">'inv3103'!$1:$10</definedName>
  </definedNames>
  <calcPr fullCalcOnLoad="1"/>
</workbook>
</file>

<file path=xl/sharedStrings.xml><?xml version="1.0" encoding="utf-8"?>
<sst xmlns="http://schemas.openxmlformats.org/spreadsheetml/2006/main" count="262" uniqueCount="156">
  <si>
    <t xml:space="preserve">Perforadora de dos orificios </t>
  </si>
  <si>
    <t>Grapadoras</t>
  </si>
  <si>
    <t>Cajas de grapas standard</t>
  </si>
  <si>
    <t>Remover de grapas</t>
  </si>
  <si>
    <t>Borras</t>
  </si>
  <si>
    <t>Paquete de tachuelas</t>
  </si>
  <si>
    <t>Cera para contar</t>
  </si>
  <si>
    <t>Lápices</t>
  </si>
  <si>
    <t>Liquid papers</t>
  </si>
  <si>
    <t>Reglas</t>
  </si>
  <si>
    <t>Bolígrafos azules</t>
  </si>
  <si>
    <t>Bolígrafoas negros</t>
  </si>
  <si>
    <t>Boligrafos rojos</t>
  </si>
  <si>
    <t>Papel de hilo crema resmas</t>
  </si>
  <si>
    <t>Cajas de clips niquelados grandes</t>
  </si>
  <si>
    <t>Cajas de bandas de gomas</t>
  </si>
  <si>
    <t>Marcadores (resaltadores)  amarillos</t>
  </si>
  <si>
    <t>Marcadores ( resaltadores) naranja</t>
  </si>
  <si>
    <t>Marcadores ( resaltadores) verde</t>
  </si>
  <si>
    <t xml:space="preserve">Cintas para maquina de escribir </t>
  </si>
  <si>
    <t xml:space="preserve">CD´S en blanco </t>
  </si>
  <si>
    <t>Rollos de papel de sumadora grandes</t>
  </si>
  <si>
    <t>Rollos de sumadora de papel pequeños</t>
  </si>
  <si>
    <t>Tinta GT -52 Cyan ( Impresora Smart)</t>
  </si>
  <si>
    <t>Tinta GT -52 Magenta ( Impresora Smart)</t>
  </si>
  <si>
    <t>Tinta GT -52 yellow ( Impresora Smart)</t>
  </si>
  <si>
    <t>Tinta GT -52 Black ( Impresora Smart)</t>
  </si>
  <si>
    <t>Alcohol galones</t>
  </si>
  <si>
    <t>Carpetas 5"</t>
  </si>
  <si>
    <t>Servilletas de papel Paq x 500</t>
  </si>
  <si>
    <t>Papel higienico (5 faldos de 12 uds)</t>
  </si>
  <si>
    <t>Toner color negro 215 A</t>
  </si>
  <si>
    <t>Resma de papel 8½/14</t>
  </si>
  <si>
    <t>Toner color rosado 215 A</t>
  </si>
  <si>
    <t>Carpetas colgantes veinticinco en una</t>
  </si>
  <si>
    <t>Fundas negras grandes</t>
  </si>
  <si>
    <t>Fundas negras pequeñas</t>
  </si>
  <si>
    <t>Gel antibacterial galones</t>
  </si>
  <si>
    <t>Papel toalla para el baño ( Paquetes de 6 )</t>
  </si>
  <si>
    <t>Toner impresora 202 A amarillo</t>
  </si>
  <si>
    <t>Toner para impresora 202 A magenta</t>
  </si>
  <si>
    <t xml:space="preserve">Toner para impresora 202 A negro </t>
  </si>
  <si>
    <t xml:space="preserve">Toner para impresora 202 A AZUL </t>
  </si>
  <si>
    <t>Marcadores negros</t>
  </si>
  <si>
    <t>Marcadores azules</t>
  </si>
  <si>
    <t>Banditas de Goma</t>
  </si>
  <si>
    <t>Café Santo Domingo 1 Lb</t>
  </si>
  <si>
    <t>Azúcar Crema  Paq.  de 5 lb</t>
  </si>
  <si>
    <t>Cremora Hazelnut 425.2 G</t>
  </si>
  <si>
    <t>Cloro</t>
  </si>
  <si>
    <t xml:space="preserve">Jabon de manos </t>
  </si>
  <si>
    <t>Libretas amarillas 8/14 (Legal Pad)</t>
  </si>
  <si>
    <t>Libretas blancas (Legal Pad)</t>
  </si>
  <si>
    <t>Cajas de clips pequeños</t>
  </si>
  <si>
    <t>Cajas clips mordaza 51mm Cj x 12 uds</t>
  </si>
  <si>
    <t>Cajas Clips mordaza 25mm Cj x 12 uds</t>
  </si>
  <si>
    <t>Cajas Clips mordaza 41mm Cj x 12 uds</t>
  </si>
  <si>
    <t>Folders  8/11 Blancos con Logo</t>
  </si>
  <si>
    <t xml:space="preserve">Post -it </t>
  </si>
  <si>
    <t>Libro record</t>
  </si>
  <si>
    <t>Folders  verde con bolsillo</t>
  </si>
  <si>
    <t>Foldes para expedientes R H ROJAS</t>
  </si>
  <si>
    <t>Etiqueta  para CD y DVD cajas</t>
  </si>
  <si>
    <t>Toner color azul 215 A</t>
  </si>
  <si>
    <t>Toner color amarillo 215 A</t>
  </si>
  <si>
    <t>Cinta para sumadora</t>
  </si>
  <si>
    <t>Sticky notes - Post -it (banderitas de colores)</t>
  </si>
  <si>
    <t>Ambientadores aerosol</t>
  </si>
  <si>
    <t>Suapers</t>
  </si>
  <si>
    <t xml:space="preserve">Lysol </t>
  </si>
  <si>
    <t xml:space="preserve">Detergente en polvo (fundas) </t>
  </si>
  <si>
    <t xml:space="preserve">Escobas </t>
  </si>
  <si>
    <t>Recogedor</t>
  </si>
  <si>
    <t>Toallas de Microfibras</t>
  </si>
  <si>
    <t>Desinfectante para pisos</t>
  </si>
  <si>
    <t>Limpia cristales</t>
  </si>
  <si>
    <t>Descurtidor de piso</t>
  </si>
  <si>
    <t>Limpia madera (Virginia)</t>
  </si>
  <si>
    <t xml:space="preserve">Jabón de fregar en pasta </t>
  </si>
  <si>
    <t>Libretas 5/8 Peq. ( media página)</t>
  </si>
  <si>
    <t>Sobres manila tamaño carta (caja de 500)</t>
  </si>
  <si>
    <t xml:space="preserve">Folders 8½ x 11 Cajas </t>
  </si>
  <si>
    <t xml:space="preserve">Folders 8½ x 14 Cajas </t>
  </si>
  <si>
    <t>FECHA DE REGISTRO</t>
  </si>
  <si>
    <t>FECHA DE AD.</t>
  </si>
  <si>
    <t>NOMBRE ARTICULO</t>
  </si>
  <si>
    <t>UNIDAD DE MEDIDA</t>
  </si>
  <si>
    <t xml:space="preserve">Departamento Administrativo y Financiero </t>
  </si>
  <si>
    <t xml:space="preserve">Reporte Existencia de Artículos en Almacén </t>
  </si>
  <si>
    <t>VALOR UNITARIO RD$</t>
  </si>
  <si>
    <t>VALOR TOTAL RD$</t>
  </si>
  <si>
    <t>LIBRA</t>
  </si>
  <si>
    <t>425.2 G</t>
  </si>
  <si>
    <t>UNIDAD</t>
  </si>
  <si>
    <t>CAJA</t>
  </si>
  <si>
    <t>GALON</t>
  </si>
  <si>
    <t>PAQ.</t>
  </si>
  <si>
    <t>SPRAY 12 OZ</t>
  </si>
  <si>
    <t>8 OZ</t>
  </si>
  <si>
    <t>500 ML</t>
  </si>
  <si>
    <t>FALDOS 12U.</t>
  </si>
  <si>
    <t>PAQ.500U</t>
  </si>
  <si>
    <t>PAQ. 6</t>
  </si>
  <si>
    <t>PAQ. 100</t>
  </si>
  <si>
    <t>RESMA 500</t>
  </si>
  <si>
    <t>Sobres manila 5½ x 8¼ 500/1</t>
  </si>
  <si>
    <t>SOBRE</t>
  </si>
  <si>
    <t>Felpas Azules 12/1</t>
  </si>
  <si>
    <t>Ganchos para archivos de 7cm</t>
  </si>
  <si>
    <t>Organizadores Foldes expedientes R H VERDES</t>
  </si>
  <si>
    <t>STOCK</t>
  </si>
  <si>
    <t>Elaborado por:</t>
  </si>
  <si>
    <t>Revisado por: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</si>
  <si>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</si>
  <si>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t>Aprobado por:</t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</si>
  <si>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</si>
  <si>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r>
      <rPr>
        <b/>
        <sz val="11"/>
        <color indexed="8"/>
        <rFont val="Calibri"/>
        <family val="2"/>
      </rPr>
      <t>Lic. Marta María Ureña</t>
    </r>
    <r>
      <rPr>
        <sz val="11"/>
        <color indexed="8"/>
        <rFont val="Calibri"/>
        <family val="2"/>
      </rPr>
      <t xml:space="preserve">
Encargada de Contabilidad </t>
    </r>
  </si>
  <si>
    <t>CODOGO PRODUCTO</t>
  </si>
  <si>
    <t>Papel Klinacion</t>
  </si>
  <si>
    <t>fALDOS</t>
  </si>
  <si>
    <t>Fundas Plastica Negras 28 x 35</t>
  </si>
  <si>
    <t>Fundas Plastica Negras 24 x 30</t>
  </si>
  <si>
    <t>cloro klinaccion</t>
  </si>
  <si>
    <t>Jabón de fregar en pasta 425g</t>
  </si>
  <si>
    <t>Jabón de fregar liquido</t>
  </si>
  <si>
    <t>Esponja de fregar</t>
  </si>
  <si>
    <t>Ambientador en velon</t>
  </si>
  <si>
    <t>ambientador en spray 8 onza</t>
  </si>
  <si>
    <t>Swape c/palo</t>
  </si>
  <si>
    <t>Escoba con palo</t>
  </si>
  <si>
    <t>Desinfectante mistolin</t>
  </si>
  <si>
    <t>Limpiador de madera en aceite</t>
  </si>
  <si>
    <t>Vasos plasticos</t>
  </si>
  <si>
    <t>Platos desechables llanos</t>
  </si>
  <si>
    <t>Platos desechables no.6</t>
  </si>
  <si>
    <t>Cucharas plasticas</t>
  </si>
  <si>
    <t>Cepillo c/mango para cocina</t>
  </si>
  <si>
    <t>Crema para café</t>
  </si>
  <si>
    <t>Canela en polvo</t>
  </si>
  <si>
    <t>Canela en ramas</t>
  </si>
  <si>
    <t xml:space="preserve">Aceite de oliva </t>
  </si>
  <si>
    <t>Vinagre blanco</t>
  </si>
  <si>
    <t xml:space="preserve">Miel de abeja </t>
  </si>
  <si>
    <t>Bicarbonato de sodio</t>
  </si>
  <si>
    <t>Anis dulce</t>
  </si>
  <si>
    <t>Malagueta</t>
  </si>
  <si>
    <t>Nuez moscada</t>
  </si>
  <si>
    <t>Mentas variadas</t>
  </si>
  <si>
    <t xml:space="preserve">Chocolates </t>
  </si>
  <si>
    <t>32 onza</t>
  </si>
  <si>
    <t>Te frio limon</t>
  </si>
  <si>
    <t>te frio frambuesa</t>
  </si>
  <si>
    <t xml:space="preserve">Reporte trimestral Abril-Junio 2023 </t>
  </si>
  <si>
    <t>Toalla de mano</t>
  </si>
  <si>
    <t>ARTICULOS DE LIMPIEZAS Y COCINA</t>
  </si>
  <si>
    <t>PAQ. DE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</si>
</sst>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43" fontId="25" fillId="33" borderId="12" xfId="47" applyFont="1" applyFill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3" fontId="0" fillId="0" borderId="10" xfId="47" applyFont="1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47" applyFont="1" applyBorder="1" applyAlignment="1">
      <alignment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3" fontId="25" fillId="33" borderId="13" xfId="47" applyFont="1" applyFill="1" applyBorder="1" applyAlignment="1">
      <alignment horizontal="left" vertical="center"/>
    </xf>
    <xf numFmtId="43" fontId="25" fillId="33" borderId="0" xfId="47" applyFont="1" applyFill="1" applyBorder="1" applyAlignment="1">
      <alignment horizontal="left" vertical="center"/>
    </xf>
    <xf numFmtId="43" fontId="25" fillId="33" borderId="14" xfId="47" applyFont="1" applyFill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9525</xdr:rowOff>
    </xdr:from>
    <xdr:to>
      <xdr:col>5</xdr:col>
      <xdr:colOff>123825</xdr:colOff>
      <xdr:row>4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9525"/>
          <a:ext cx="3200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43"/>
  <sheetViews>
    <sheetView tabSelected="1" zoomScalePageLayoutView="0" workbookViewId="0" topLeftCell="A1">
      <selection activeCell="J137" sqref="J137"/>
    </sheetView>
  </sheetViews>
  <sheetFormatPr defaultColWidth="11.421875" defaultRowHeight="15"/>
  <cols>
    <col min="3" max="3" width="39.140625" style="0" customWidth="1"/>
    <col min="4" max="4" width="11.57421875" style="0" customWidth="1"/>
    <col min="5" max="5" width="10.7109375" style="3" customWidth="1"/>
    <col min="8" max="8" width="13.140625" style="0" bestFit="1" customWidth="1"/>
  </cols>
  <sheetData>
    <row r="1" ht="15"/>
    <row r="2" ht="15"/>
    <row r="3" ht="15"/>
    <row r="4" ht="15"/>
    <row r="5" spans="1:8" ht="44.25" customHeight="1">
      <c r="A5" s="33"/>
      <c r="B5" s="33"/>
      <c r="C5" s="33"/>
      <c r="D5" s="33"/>
      <c r="E5" s="33"/>
      <c r="F5" s="33"/>
      <c r="G5" s="33"/>
      <c r="H5" s="33"/>
    </row>
    <row r="6" spans="1:8" ht="18.75">
      <c r="A6" s="34" t="s">
        <v>87</v>
      </c>
      <c r="B6" s="34"/>
      <c r="C6" s="34"/>
      <c r="D6" s="34"/>
      <c r="E6" s="34"/>
      <c r="F6" s="34"/>
      <c r="G6" s="34"/>
      <c r="H6" s="34"/>
    </row>
    <row r="7" spans="1:8" ht="15.75">
      <c r="A7" s="35" t="s">
        <v>88</v>
      </c>
      <c r="B7" s="35"/>
      <c r="C7" s="35"/>
      <c r="D7" s="35"/>
      <c r="E7" s="35"/>
      <c r="F7" s="35"/>
      <c r="G7" s="35"/>
      <c r="H7" s="35"/>
    </row>
    <row r="8" spans="1:8" ht="15.75">
      <c r="A8" s="35" t="s">
        <v>152</v>
      </c>
      <c r="B8" s="35"/>
      <c r="C8" s="35"/>
      <c r="D8" s="35"/>
      <c r="E8" s="35"/>
      <c r="F8" s="35"/>
      <c r="G8" s="35"/>
      <c r="H8" s="35"/>
    </row>
    <row r="9" spans="3:5" ht="15.75">
      <c r="C9" s="31"/>
      <c r="D9" s="31"/>
      <c r="E9" s="31"/>
    </row>
    <row r="10" spans="1:8" ht="42" customHeight="1">
      <c r="A10" s="9" t="s">
        <v>84</v>
      </c>
      <c r="B10" s="9" t="s">
        <v>83</v>
      </c>
      <c r="C10" s="8" t="s">
        <v>85</v>
      </c>
      <c r="D10" s="9" t="s">
        <v>117</v>
      </c>
      <c r="E10" s="8" t="s">
        <v>110</v>
      </c>
      <c r="F10" s="9" t="s">
        <v>86</v>
      </c>
      <c r="G10" s="9" t="s">
        <v>89</v>
      </c>
      <c r="H10" s="9" t="s">
        <v>90</v>
      </c>
    </row>
    <row r="11" spans="1:8" ht="18" customHeight="1">
      <c r="A11" s="11">
        <v>43466</v>
      </c>
      <c r="B11" s="11">
        <v>43466</v>
      </c>
      <c r="C11" s="4" t="s">
        <v>79</v>
      </c>
      <c r="D11" s="22">
        <v>1</v>
      </c>
      <c r="E11" s="5">
        <v>7</v>
      </c>
      <c r="F11" s="12" t="s">
        <v>93</v>
      </c>
      <c r="G11" s="13">
        <v>15</v>
      </c>
      <c r="H11" s="13">
        <f aca="true" t="shared" si="0" ref="H11:H67">E11*G11</f>
        <v>105</v>
      </c>
    </row>
    <row r="12" spans="1:8" ht="18" customHeight="1">
      <c r="A12" s="11">
        <v>43466</v>
      </c>
      <c r="B12" s="11">
        <v>43466</v>
      </c>
      <c r="C12" s="4" t="s">
        <v>51</v>
      </c>
      <c r="D12" s="22">
        <v>1</v>
      </c>
      <c r="E12" s="5">
        <v>15</v>
      </c>
      <c r="F12" s="12" t="s">
        <v>93</v>
      </c>
      <c r="G12" s="13">
        <v>25</v>
      </c>
      <c r="H12" s="13">
        <f t="shared" si="0"/>
        <v>375</v>
      </c>
    </row>
    <row r="13" spans="1:8" ht="18" customHeight="1">
      <c r="A13" s="11">
        <v>44692</v>
      </c>
      <c r="B13" s="11">
        <v>44692</v>
      </c>
      <c r="C13" s="4" t="s">
        <v>52</v>
      </c>
      <c r="D13" s="22">
        <v>1</v>
      </c>
      <c r="E13" s="5">
        <v>10</v>
      </c>
      <c r="F13" s="12" t="s">
        <v>93</v>
      </c>
      <c r="G13" s="13">
        <v>413</v>
      </c>
      <c r="H13" s="13">
        <f t="shared" si="0"/>
        <v>4130</v>
      </c>
    </row>
    <row r="14" spans="1:8" ht="18" customHeight="1">
      <c r="A14" s="11">
        <v>43466</v>
      </c>
      <c r="B14" s="11">
        <v>43466</v>
      </c>
      <c r="C14" s="4" t="s">
        <v>13</v>
      </c>
      <c r="D14" s="22">
        <v>2</v>
      </c>
      <c r="E14" s="5">
        <v>1</v>
      </c>
      <c r="F14" s="12" t="s">
        <v>93</v>
      </c>
      <c r="G14" s="13">
        <v>500</v>
      </c>
      <c r="H14" s="13">
        <f t="shared" si="0"/>
        <v>500</v>
      </c>
    </row>
    <row r="15" spans="1:8" ht="18" customHeight="1">
      <c r="A15" s="11">
        <v>44782</v>
      </c>
      <c r="B15" s="11">
        <v>44782</v>
      </c>
      <c r="C15" s="4" t="s">
        <v>14</v>
      </c>
      <c r="D15" s="22">
        <v>3</v>
      </c>
      <c r="E15" s="5">
        <v>17</v>
      </c>
      <c r="F15" s="12" t="s">
        <v>94</v>
      </c>
      <c r="G15" s="13">
        <f>70*1.18</f>
        <v>82.6</v>
      </c>
      <c r="H15" s="13">
        <f t="shared" si="0"/>
        <v>1404.1999999999998</v>
      </c>
    </row>
    <row r="16" spans="1:8" ht="18" customHeight="1">
      <c r="A16" s="11">
        <v>43466</v>
      </c>
      <c r="B16" s="11">
        <v>43466</v>
      </c>
      <c r="C16" s="4" t="s">
        <v>53</v>
      </c>
      <c r="D16" s="4">
        <v>3</v>
      </c>
      <c r="E16" s="5">
        <v>12</v>
      </c>
      <c r="F16" s="12" t="s">
        <v>94</v>
      </c>
      <c r="G16" s="13">
        <v>25</v>
      </c>
      <c r="H16" s="13">
        <f t="shared" si="0"/>
        <v>300</v>
      </c>
    </row>
    <row r="17" spans="1:8" ht="18" customHeight="1">
      <c r="A17" s="11">
        <v>44782</v>
      </c>
      <c r="B17" s="11">
        <v>44782</v>
      </c>
      <c r="C17" s="4" t="s">
        <v>28</v>
      </c>
      <c r="D17" s="4">
        <v>4</v>
      </c>
      <c r="E17" s="5">
        <v>11</v>
      </c>
      <c r="F17" s="12" t="s">
        <v>93</v>
      </c>
      <c r="G17" s="13">
        <f>720*1.18</f>
        <v>849.5999999999999</v>
      </c>
      <c r="H17" s="13">
        <f t="shared" si="0"/>
        <v>9345.599999999999</v>
      </c>
    </row>
    <row r="18" spans="1:8" ht="18" customHeight="1">
      <c r="A18" s="11">
        <v>43466</v>
      </c>
      <c r="B18" s="11">
        <v>43466</v>
      </c>
      <c r="C18" s="6" t="s">
        <v>15</v>
      </c>
      <c r="D18" s="6">
        <v>3</v>
      </c>
      <c r="E18" s="7">
        <v>2</v>
      </c>
      <c r="F18" s="12" t="s">
        <v>94</v>
      </c>
      <c r="G18" s="13">
        <v>25</v>
      </c>
      <c r="H18" s="13">
        <f>E18*G18</f>
        <v>50</v>
      </c>
    </row>
    <row r="19" spans="1:8" ht="18" customHeight="1">
      <c r="A19" s="11">
        <v>43466</v>
      </c>
      <c r="B19" s="11">
        <v>43466</v>
      </c>
      <c r="C19" s="4" t="s">
        <v>54</v>
      </c>
      <c r="D19" s="4">
        <v>3</v>
      </c>
      <c r="E19" s="5">
        <v>27</v>
      </c>
      <c r="F19" s="12" t="s">
        <v>93</v>
      </c>
      <c r="G19" s="13">
        <v>15</v>
      </c>
      <c r="H19" s="13">
        <f>E19*G19</f>
        <v>405</v>
      </c>
    </row>
    <row r="20" spans="1:8" ht="18" customHeight="1">
      <c r="A20" s="11">
        <v>43466</v>
      </c>
      <c r="B20" s="11">
        <v>43466</v>
      </c>
      <c r="C20" s="4" t="s">
        <v>55</v>
      </c>
      <c r="D20" s="4">
        <v>3</v>
      </c>
      <c r="E20" s="5">
        <v>13</v>
      </c>
      <c r="F20" s="12" t="s">
        <v>93</v>
      </c>
      <c r="G20" s="13">
        <v>5</v>
      </c>
      <c r="H20" s="13">
        <f>E20*G20</f>
        <v>65</v>
      </c>
    </row>
    <row r="21" spans="1:8" ht="18" customHeight="1">
      <c r="A21" s="11">
        <v>43466</v>
      </c>
      <c r="B21" s="11">
        <v>43466</v>
      </c>
      <c r="C21" s="4" t="s">
        <v>56</v>
      </c>
      <c r="D21" s="4">
        <v>3</v>
      </c>
      <c r="E21" s="5">
        <v>3</v>
      </c>
      <c r="F21" s="12" t="s">
        <v>93</v>
      </c>
      <c r="G21" s="13">
        <v>10</v>
      </c>
      <c r="H21" s="13">
        <f>E21*G21</f>
        <v>30</v>
      </c>
    </row>
    <row r="22" spans="1:8" ht="18" customHeight="1">
      <c r="A22" s="11">
        <v>44869</v>
      </c>
      <c r="B22" s="11">
        <v>44869</v>
      </c>
      <c r="C22" s="4" t="s">
        <v>4</v>
      </c>
      <c r="D22" s="4">
        <v>5</v>
      </c>
      <c r="E22" s="5">
        <v>12</v>
      </c>
      <c r="F22" s="12" t="s">
        <v>93</v>
      </c>
      <c r="G22" s="13">
        <v>10</v>
      </c>
      <c r="H22" s="13">
        <f t="shared" si="0"/>
        <v>120</v>
      </c>
    </row>
    <row r="23" spans="1:8" ht="18" customHeight="1">
      <c r="A23" s="11">
        <v>43466</v>
      </c>
      <c r="B23" s="11">
        <v>43466</v>
      </c>
      <c r="C23" s="4" t="s">
        <v>0</v>
      </c>
      <c r="D23" s="4">
        <v>6</v>
      </c>
      <c r="E23" s="5">
        <v>1</v>
      </c>
      <c r="F23" s="12" t="s">
        <v>93</v>
      </c>
      <c r="G23" s="13">
        <v>450</v>
      </c>
      <c r="H23" s="13">
        <f t="shared" si="0"/>
        <v>450</v>
      </c>
    </row>
    <row r="24" spans="1:8" ht="18" customHeight="1">
      <c r="A24" s="11">
        <v>44869</v>
      </c>
      <c r="B24" s="11">
        <v>44869</v>
      </c>
      <c r="C24" s="4" t="s">
        <v>1</v>
      </c>
      <c r="D24" s="4">
        <v>7</v>
      </c>
      <c r="E24" s="5">
        <v>1</v>
      </c>
      <c r="F24" s="12" t="s">
        <v>93</v>
      </c>
      <c r="G24" s="13">
        <f>381.55*1.18</f>
        <v>450.229</v>
      </c>
      <c r="H24" s="13">
        <f t="shared" si="0"/>
        <v>450.229</v>
      </c>
    </row>
    <row r="25" spans="1:8" ht="18" customHeight="1">
      <c r="A25" s="11">
        <v>44869</v>
      </c>
      <c r="B25" s="11">
        <v>44869</v>
      </c>
      <c r="C25" s="4" t="s">
        <v>2</v>
      </c>
      <c r="D25" s="4">
        <v>3</v>
      </c>
      <c r="E25" s="5">
        <v>3</v>
      </c>
      <c r="F25" s="12" t="s">
        <v>94</v>
      </c>
      <c r="G25" s="13">
        <f>72.03*1.18</f>
        <v>84.9954</v>
      </c>
      <c r="H25" s="13">
        <f t="shared" si="0"/>
        <v>254.9862</v>
      </c>
    </row>
    <row r="26" spans="1:8" ht="18" customHeight="1">
      <c r="A26" s="11">
        <v>44869</v>
      </c>
      <c r="B26" s="11">
        <v>44869</v>
      </c>
      <c r="C26" s="4" t="s">
        <v>3</v>
      </c>
      <c r="D26" s="4">
        <v>8</v>
      </c>
      <c r="E26" s="5">
        <v>5</v>
      </c>
      <c r="F26" s="12" t="s">
        <v>93</v>
      </c>
      <c r="G26" s="13">
        <f>42.37*1.18</f>
        <v>49.996599999999994</v>
      </c>
      <c r="H26" s="13">
        <f t="shared" si="0"/>
        <v>249.98299999999998</v>
      </c>
    </row>
    <row r="27" spans="1:8" ht="18" customHeight="1">
      <c r="A27" s="11">
        <v>44869</v>
      </c>
      <c r="B27" s="11">
        <v>44869</v>
      </c>
      <c r="C27" s="4" t="s">
        <v>21</v>
      </c>
      <c r="D27" s="4">
        <v>9</v>
      </c>
      <c r="E27" s="5">
        <v>8</v>
      </c>
      <c r="F27" s="12" t="s">
        <v>93</v>
      </c>
      <c r="G27" s="13">
        <f>21.18*1.18</f>
        <v>24.9924</v>
      </c>
      <c r="H27" s="13">
        <f t="shared" si="0"/>
        <v>199.9392</v>
      </c>
    </row>
    <row r="28" spans="1:8" ht="18" customHeight="1">
      <c r="A28" s="11">
        <v>43466</v>
      </c>
      <c r="B28" s="11">
        <v>43466</v>
      </c>
      <c r="C28" s="4" t="s">
        <v>22</v>
      </c>
      <c r="D28" s="4">
        <v>9</v>
      </c>
      <c r="E28" s="5">
        <v>10</v>
      </c>
      <c r="F28" s="12" t="s">
        <v>93</v>
      </c>
      <c r="G28" s="13">
        <v>10</v>
      </c>
      <c r="H28" s="13">
        <f t="shared" si="0"/>
        <v>100</v>
      </c>
    </row>
    <row r="29" spans="1:8" ht="18" customHeight="1">
      <c r="A29" s="11">
        <v>43466</v>
      </c>
      <c r="B29" s="11">
        <v>43466</v>
      </c>
      <c r="C29" s="4" t="s">
        <v>5</v>
      </c>
      <c r="D29" s="4">
        <v>10</v>
      </c>
      <c r="E29" s="5">
        <v>1</v>
      </c>
      <c r="F29" s="12" t="s">
        <v>94</v>
      </c>
      <c r="G29" s="13">
        <v>10</v>
      </c>
      <c r="H29" s="13">
        <f t="shared" si="0"/>
        <v>10</v>
      </c>
    </row>
    <row r="30" spans="1:8" ht="18" customHeight="1">
      <c r="A30" s="11">
        <v>44869</v>
      </c>
      <c r="B30" s="11">
        <v>44869</v>
      </c>
      <c r="C30" s="4" t="s">
        <v>12</v>
      </c>
      <c r="D30" s="4">
        <v>11</v>
      </c>
      <c r="E30" s="5">
        <v>15</v>
      </c>
      <c r="F30" s="12" t="s">
        <v>93</v>
      </c>
      <c r="G30" s="13">
        <f>(500/12)</f>
        <v>41.666666666666664</v>
      </c>
      <c r="H30" s="13">
        <f t="shared" si="0"/>
        <v>625</v>
      </c>
    </row>
    <row r="31" spans="1:8" ht="18" customHeight="1">
      <c r="A31" s="11">
        <v>44869</v>
      </c>
      <c r="B31" s="11">
        <v>44869</v>
      </c>
      <c r="C31" s="4" t="s">
        <v>10</v>
      </c>
      <c r="D31" s="4">
        <v>11</v>
      </c>
      <c r="E31" s="5">
        <v>12</v>
      </c>
      <c r="F31" s="12" t="s">
        <v>93</v>
      </c>
      <c r="G31" s="13">
        <f>(500/12)</f>
        <v>41.666666666666664</v>
      </c>
      <c r="H31" s="13">
        <f t="shared" si="0"/>
        <v>500</v>
      </c>
    </row>
    <row r="32" spans="1:8" ht="18" customHeight="1">
      <c r="A32" s="11">
        <v>44869</v>
      </c>
      <c r="B32" s="11">
        <v>44869</v>
      </c>
      <c r="C32" s="4" t="s">
        <v>11</v>
      </c>
      <c r="D32" s="4">
        <v>11</v>
      </c>
      <c r="E32" s="5">
        <v>9</v>
      </c>
      <c r="F32" s="12" t="s">
        <v>93</v>
      </c>
      <c r="G32" s="13">
        <f>(500/12)</f>
        <v>41.666666666666664</v>
      </c>
      <c r="H32" s="13">
        <f t="shared" si="0"/>
        <v>375</v>
      </c>
    </row>
    <row r="33" spans="1:8" ht="18" customHeight="1">
      <c r="A33" s="11">
        <v>43466</v>
      </c>
      <c r="B33" s="11">
        <v>43466</v>
      </c>
      <c r="C33" s="4" t="s">
        <v>66</v>
      </c>
      <c r="D33" s="4">
        <v>12</v>
      </c>
      <c r="E33" s="5">
        <v>9</v>
      </c>
      <c r="F33" s="12" t="s">
        <v>106</v>
      </c>
      <c r="G33" s="13">
        <f>183.05*1.18</f>
        <v>215.999</v>
      </c>
      <c r="H33" s="13">
        <f t="shared" si="0"/>
        <v>1943.991</v>
      </c>
    </row>
    <row r="34" spans="1:8" ht="18" customHeight="1">
      <c r="A34" s="11">
        <v>43466</v>
      </c>
      <c r="B34" s="11">
        <v>43466</v>
      </c>
      <c r="C34" s="4" t="s">
        <v>6</v>
      </c>
      <c r="D34" s="4">
        <v>13</v>
      </c>
      <c r="E34" s="5">
        <v>2</v>
      </c>
      <c r="F34" s="12" t="s">
        <v>93</v>
      </c>
      <c r="G34" s="13">
        <v>10</v>
      </c>
      <c r="H34" s="13">
        <f t="shared" si="0"/>
        <v>20</v>
      </c>
    </row>
    <row r="35" spans="1:8" ht="18" customHeight="1">
      <c r="A35" s="11">
        <v>43466</v>
      </c>
      <c r="B35" s="11">
        <v>43466</v>
      </c>
      <c r="C35" s="4" t="s">
        <v>45</v>
      </c>
      <c r="D35" s="4">
        <v>14</v>
      </c>
      <c r="E35" s="5">
        <v>2</v>
      </c>
      <c r="F35" s="12" t="s">
        <v>94</v>
      </c>
      <c r="G35" s="13">
        <v>10</v>
      </c>
      <c r="H35" s="13">
        <f t="shared" si="0"/>
        <v>20</v>
      </c>
    </row>
    <row r="36" spans="1:8" ht="18" customHeight="1">
      <c r="A36" s="11">
        <v>43466</v>
      </c>
      <c r="B36" s="11">
        <v>43466</v>
      </c>
      <c r="C36" s="4" t="s">
        <v>108</v>
      </c>
      <c r="D36" s="4">
        <v>15</v>
      </c>
      <c r="E36" s="5">
        <v>18</v>
      </c>
      <c r="F36" s="12" t="s">
        <v>94</v>
      </c>
      <c r="G36" s="13">
        <v>320</v>
      </c>
      <c r="H36" s="13">
        <f t="shared" si="0"/>
        <v>5760</v>
      </c>
    </row>
    <row r="37" spans="1:8" ht="18" customHeight="1">
      <c r="A37" s="11">
        <v>43466</v>
      </c>
      <c r="B37" s="11">
        <v>43466</v>
      </c>
      <c r="C37" s="4" t="s">
        <v>107</v>
      </c>
      <c r="D37" s="4">
        <v>16</v>
      </c>
      <c r="E37" s="5">
        <v>7</v>
      </c>
      <c r="F37" s="12" t="s">
        <v>94</v>
      </c>
      <c r="G37" s="13">
        <v>500</v>
      </c>
      <c r="H37" s="13">
        <f t="shared" si="0"/>
        <v>3500</v>
      </c>
    </row>
    <row r="38" spans="1:8" ht="18" customHeight="1">
      <c r="A38" s="11">
        <v>44869</v>
      </c>
      <c r="B38" s="11">
        <v>44869</v>
      </c>
      <c r="C38" s="4" t="s">
        <v>16</v>
      </c>
      <c r="D38" s="4">
        <v>17</v>
      </c>
      <c r="E38" s="5">
        <v>4</v>
      </c>
      <c r="F38" s="12" t="s">
        <v>93</v>
      </c>
      <c r="G38" s="13">
        <f>22.36*1.18</f>
        <v>26.3848</v>
      </c>
      <c r="H38" s="13">
        <f t="shared" si="0"/>
        <v>105.5392</v>
      </c>
    </row>
    <row r="39" spans="1:8" ht="18" customHeight="1">
      <c r="A39" s="11">
        <v>44869</v>
      </c>
      <c r="B39" s="11">
        <v>44869</v>
      </c>
      <c r="C39" s="4" t="s">
        <v>44</v>
      </c>
      <c r="D39" s="4">
        <v>17</v>
      </c>
      <c r="E39" s="5">
        <v>4</v>
      </c>
      <c r="F39" s="12" t="s">
        <v>93</v>
      </c>
      <c r="G39" s="13">
        <f>22.36*1.18</f>
        <v>26.3848</v>
      </c>
      <c r="H39" s="13">
        <f t="shared" si="0"/>
        <v>105.5392</v>
      </c>
    </row>
    <row r="40" spans="1:8" ht="18" customHeight="1">
      <c r="A40" s="11">
        <v>44869</v>
      </c>
      <c r="B40" s="11">
        <v>44869</v>
      </c>
      <c r="C40" s="4" t="s">
        <v>43</v>
      </c>
      <c r="D40" s="4">
        <v>17</v>
      </c>
      <c r="E40" s="5">
        <v>6</v>
      </c>
      <c r="F40" s="12" t="s">
        <v>93</v>
      </c>
      <c r="G40" s="13">
        <f>22.36*1.18</f>
        <v>26.3848</v>
      </c>
      <c r="H40" s="13">
        <f t="shared" si="0"/>
        <v>158.3088</v>
      </c>
    </row>
    <row r="41" spans="1:8" ht="18" customHeight="1">
      <c r="A41" s="11">
        <v>44869</v>
      </c>
      <c r="B41" s="11">
        <v>44869</v>
      </c>
      <c r="C41" s="4" t="s">
        <v>17</v>
      </c>
      <c r="D41" s="4">
        <v>17</v>
      </c>
      <c r="E41" s="5">
        <v>2</v>
      </c>
      <c r="F41" s="12" t="s">
        <v>93</v>
      </c>
      <c r="G41" s="13">
        <f>22.36*1.18</f>
        <v>26.3848</v>
      </c>
      <c r="H41" s="13">
        <f t="shared" si="0"/>
        <v>52.7696</v>
      </c>
    </row>
    <row r="42" spans="1:8" ht="18" customHeight="1">
      <c r="A42" s="11">
        <v>44869</v>
      </c>
      <c r="B42" s="11">
        <v>44869</v>
      </c>
      <c r="C42" s="4" t="s">
        <v>18</v>
      </c>
      <c r="D42" s="4">
        <v>17</v>
      </c>
      <c r="E42" s="5">
        <v>2</v>
      </c>
      <c r="F42" s="12" t="s">
        <v>93</v>
      </c>
      <c r="G42" s="13">
        <f>22.36*1.18</f>
        <v>26.3848</v>
      </c>
      <c r="H42" s="13">
        <f t="shared" si="0"/>
        <v>52.7696</v>
      </c>
    </row>
    <row r="43" spans="1:8" ht="18" customHeight="1">
      <c r="A43" s="11">
        <v>43466</v>
      </c>
      <c r="B43" s="11">
        <v>43466</v>
      </c>
      <c r="C43" s="4" t="s">
        <v>7</v>
      </c>
      <c r="D43" s="4">
        <v>18</v>
      </c>
      <c r="E43" s="5">
        <v>16</v>
      </c>
      <c r="F43" s="12" t="s">
        <v>93</v>
      </c>
      <c r="G43" s="13">
        <v>5</v>
      </c>
      <c r="H43" s="13">
        <f>E43*G43</f>
        <v>80</v>
      </c>
    </row>
    <row r="44" spans="1:8" ht="18" customHeight="1">
      <c r="A44" s="11">
        <v>43466</v>
      </c>
      <c r="B44" s="11">
        <v>43466</v>
      </c>
      <c r="C44" s="4" t="s">
        <v>8</v>
      </c>
      <c r="D44" s="4">
        <v>19</v>
      </c>
      <c r="E44" s="5">
        <v>6</v>
      </c>
      <c r="F44" s="12" t="s">
        <v>93</v>
      </c>
      <c r="G44" s="13">
        <v>75</v>
      </c>
      <c r="H44" s="13">
        <f>E44*G44</f>
        <v>450</v>
      </c>
    </row>
    <row r="45" spans="1:8" ht="18" customHeight="1">
      <c r="A45" s="11">
        <v>44869</v>
      </c>
      <c r="B45" s="11">
        <v>44869</v>
      </c>
      <c r="C45" s="4" t="s">
        <v>9</v>
      </c>
      <c r="D45" s="4">
        <v>20</v>
      </c>
      <c r="E45" s="5">
        <v>14</v>
      </c>
      <c r="F45" s="12" t="s">
        <v>93</v>
      </c>
      <c r="G45" s="13">
        <f>29.66*1.18</f>
        <v>34.998799999999996</v>
      </c>
      <c r="H45" s="13">
        <f t="shared" si="0"/>
        <v>489.98319999999995</v>
      </c>
    </row>
    <row r="46" spans="1:8" ht="18" customHeight="1">
      <c r="A46" s="11">
        <v>44692</v>
      </c>
      <c r="B46" s="11">
        <v>44692</v>
      </c>
      <c r="C46" s="4" t="s">
        <v>57</v>
      </c>
      <c r="D46" s="4">
        <v>21</v>
      </c>
      <c r="E46" s="5">
        <v>575</v>
      </c>
      <c r="F46" s="12" t="s">
        <v>93</v>
      </c>
      <c r="G46" s="13">
        <v>53.1</v>
      </c>
      <c r="H46" s="13">
        <f t="shared" si="0"/>
        <v>30532.5</v>
      </c>
    </row>
    <row r="47" spans="1:8" ht="18" customHeight="1">
      <c r="A47" s="11">
        <v>44869</v>
      </c>
      <c r="B47" s="11">
        <v>44869</v>
      </c>
      <c r="C47" s="4" t="s">
        <v>58</v>
      </c>
      <c r="D47" s="4">
        <v>22</v>
      </c>
      <c r="E47" s="5">
        <v>12</v>
      </c>
      <c r="F47" s="12" t="s">
        <v>93</v>
      </c>
      <c r="G47" s="13">
        <f>25.42*1.18</f>
        <v>29.9956</v>
      </c>
      <c r="H47" s="13">
        <f t="shared" si="0"/>
        <v>359.9472</v>
      </c>
    </row>
    <row r="48" spans="1:8" ht="18" customHeight="1">
      <c r="A48" s="11">
        <v>44869</v>
      </c>
      <c r="B48" s="11">
        <v>44869</v>
      </c>
      <c r="C48" s="4" t="s">
        <v>105</v>
      </c>
      <c r="D48" s="4">
        <v>23</v>
      </c>
      <c r="E48" s="5">
        <v>90</v>
      </c>
      <c r="F48" s="12" t="s">
        <v>93</v>
      </c>
      <c r="G48" s="13">
        <f>(2330.5*1.18)/500</f>
        <v>5.49998</v>
      </c>
      <c r="H48" s="13">
        <f t="shared" si="0"/>
        <v>494.9982</v>
      </c>
    </row>
    <row r="49" spans="1:8" ht="18" customHeight="1">
      <c r="A49" s="11">
        <v>44869</v>
      </c>
      <c r="B49" s="11">
        <v>44869</v>
      </c>
      <c r="C49" s="4" t="s">
        <v>80</v>
      </c>
      <c r="D49" s="4">
        <v>23</v>
      </c>
      <c r="E49" s="5">
        <f>500*1.5</f>
        <v>750</v>
      </c>
      <c r="F49" s="12" t="s">
        <v>93</v>
      </c>
      <c r="G49" s="13">
        <f>(2966.1*1.18)/500</f>
        <v>6.999995999999999</v>
      </c>
      <c r="H49" s="13">
        <f t="shared" si="0"/>
        <v>5249.996999999999</v>
      </c>
    </row>
    <row r="50" spans="1:8" ht="18" customHeight="1">
      <c r="A50" s="14">
        <v>43466</v>
      </c>
      <c r="B50" s="14">
        <v>43466</v>
      </c>
      <c r="C50" s="4" t="s">
        <v>81</v>
      </c>
      <c r="D50" s="4">
        <v>24</v>
      </c>
      <c r="E50" s="5">
        <v>6</v>
      </c>
      <c r="F50" s="12" t="s">
        <v>94</v>
      </c>
      <c r="G50" s="13">
        <v>400</v>
      </c>
      <c r="H50" s="13">
        <f t="shared" si="0"/>
        <v>2400</v>
      </c>
    </row>
    <row r="51" spans="1:8" ht="18" customHeight="1">
      <c r="A51" s="14">
        <v>43466</v>
      </c>
      <c r="B51" s="14">
        <v>43466</v>
      </c>
      <c r="C51" s="4" t="s">
        <v>82</v>
      </c>
      <c r="D51" s="4">
        <v>24</v>
      </c>
      <c r="E51" s="5">
        <v>10</v>
      </c>
      <c r="F51" s="12" t="s">
        <v>94</v>
      </c>
      <c r="G51" s="13">
        <v>400</v>
      </c>
      <c r="H51" s="13">
        <f t="shared" si="0"/>
        <v>4000</v>
      </c>
    </row>
    <row r="52" spans="1:8" ht="18" customHeight="1">
      <c r="A52" s="14">
        <v>43466</v>
      </c>
      <c r="B52" s="14">
        <v>43466</v>
      </c>
      <c r="C52" s="4" t="s">
        <v>60</v>
      </c>
      <c r="D52" s="4">
        <v>24</v>
      </c>
      <c r="E52" s="5">
        <v>2</v>
      </c>
      <c r="F52" s="12" t="s">
        <v>93</v>
      </c>
      <c r="G52" s="13">
        <v>185</v>
      </c>
      <c r="H52" s="13">
        <f t="shared" si="0"/>
        <v>370</v>
      </c>
    </row>
    <row r="53" spans="1:8" ht="18" customHeight="1">
      <c r="A53" s="14">
        <v>43466</v>
      </c>
      <c r="B53" s="14">
        <v>43466</v>
      </c>
      <c r="C53" s="4" t="s">
        <v>61</v>
      </c>
      <c r="D53" s="4">
        <v>24</v>
      </c>
      <c r="E53" s="5">
        <v>4</v>
      </c>
      <c r="F53" s="12" t="s">
        <v>93</v>
      </c>
      <c r="G53" s="13">
        <v>20</v>
      </c>
      <c r="H53" s="13">
        <f t="shared" si="0"/>
        <v>80</v>
      </c>
    </row>
    <row r="54" spans="1:8" ht="18" customHeight="1">
      <c r="A54" s="14">
        <v>43466</v>
      </c>
      <c r="B54" s="14">
        <v>43466</v>
      </c>
      <c r="C54" s="4" t="s">
        <v>109</v>
      </c>
      <c r="D54" s="4">
        <v>25</v>
      </c>
      <c r="E54" s="5">
        <v>1</v>
      </c>
      <c r="F54" s="12" t="s">
        <v>94</v>
      </c>
      <c r="G54" s="13">
        <v>200</v>
      </c>
      <c r="H54" s="13">
        <f t="shared" si="0"/>
        <v>200</v>
      </c>
    </row>
    <row r="55" spans="1:8" ht="18" customHeight="1">
      <c r="A55" s="14">
        <v>43466</v>
      </c>
      <c r="B55" s="14">
        <v>43466</v>
      </c>
      <c r="C55" s="4" t="s">
        <v>59</v>
      </c>
      <c r="D55" s="4">
        <v>26</v>
      </c>
      <c r="E55" s="5">
        <v>1</v>
      </c>
      <c r="F55" s="12" t="s">
        <v>93</v>
      </c>
      <c r="G55" s="13">
        <v>500</v>
      </c>
      <c r="H55" s="13">
        <f t="shared" si="0"/>
        <v>500</v>
      </c>
    </row>
    <row r="56" spans="1:8" ht="18" customHeight="1">
      <c r="A56" s="11">
        <v>44782</v>
      </c>
      <c r="B56" s="11">
        <v>44782</v>
      </c>
      <c r="C56" s="4" t="s">
        <v>31</v>
      </c>
      <c r="D56" s="4">
        <v>27</v>
      </c>
      <c r="E56" s="5">
        <v>2</v>
      </c>
      <c r="F56" s="12" t="s">
        <v>93</v>
      </c>
      <c r="G56" s="13">
        <f>3000*1.18</f>
        <v>3540</v>
      </c>
      <c r="H56" s="13">
        <f t="shared" si="0"/>
        <v>7080</v>
      </c>
    </row>
    <row r="57" spans="1:8" ht="18" customHeight="1">
      <c r="A57" s="11">
        <v>44782</v>
      </c>
      <c r="B57" s="11">
        <v>44782</v>
      </c>
      <c r="C57" s="4" t="s">
        <v>33</v>
      </c>
      <c r="D57" s="4">
        <v>27</v>
      </c>
      <c r="E57" s="5">
        <v>2</v>
      </c>
      <c r="F57" s="12" t="s">
        <v>93</v>
      </c>
      <c r="G57" s="13">
        <f>3190*1.18</f>
        <v>3764.2</v>
      </c>
      <c r="H57" s="13">
        <f t="shared" si="0"/>
        <v>7528.4</v>
      </c>
    </row>
    <row r="58" spans="1:8" ht="18" customHeight="1">
      <c r="A58" s="11">
        <v>44782</v>
      </c>
      <c r="B58" s="11">
        <v>44782</v>
      </c>
      <c r="C58" s="4" t="s">
        <v>63</v>
      </c>
      <c r="D58" s="4">
        <v>27</v>
      </c>
      <c r="E58" s="5">
        <v>2</v>
      </c>
      <c r="F58" s="12" t="s">
        <v>93</v>
      </c>
      <c r="G58" s="13">
        <f>3190*1.18</f>
        <v>3764.2</v>
      </c>
      <c r="H58" s="13">
        <f t="shared" si="0"/>
        <v>7528.4</v>
      </c>
    </row>
    <row r="59" spans="1:8" ht="18" customHeight="1">
      <c r="A59" s="11">
        <v>44782</v>
      </c>
      <c r="B59" s="11">
        <v>44782</v>
      </c>
      <c r="C59" s="4" t="s">
        <v>64</v>
      </c>
      <c r="D59" s="4">
        <v>27</v>
      </c>
      <c r="E59" s="5">
        <v>2</v>
      </c>
      <c r="F59" s="12" t="s">
        <v>93</v>
      </c>
      <c r="G59" s="13">
        <f>3190*1.18</f>
        <v>3764.2</v>
      </c>
      <c r="H59" s="13">
        <f t="shared" si="0"/>
        <v>7528.4</v>
      </c>
    </row>
    <row r="60" spans="1:8" ht="18" customHeight="1">
      <c r="A60" s="11">
        <v>44782</v>
      </c>
      <c r="B60" s="11">
        <v>44782</v>
      </c>
      <c r="C60" s="4" t="s">
        <v>23</v>
      </c>
      <c r="D60" s="4">
        <v>28</v>
      </c>
      <c r="E60" s="5">
        <v>1</v>
      </c>
      <c r="F60" s="12" t="s">
        <v>93</v>
      </c>
      <c r="G60" s="13">
        <f>350*1.18</f>
        <v>413</v>
      </c>
      <c r="H60" s="13">
        <f t="shared" si="0"/>
        <v>413</v>
      </c>
    </row>
    <row r="61" spans="1:8" ht="18" customHeight="1">
      <c r="A61" s="11">
        <v>44782</v>
      </c>
      <c r="B61" s="11">
        <v>44782</v>
      </c>
      <c r="C61" s="4" t="s">
        <v>24</v>
      </c>
      <c r="D61" s="4">
        <v>28</v>
      </c>
      <c r="E61" s="5">
        <v>3</v>
      </c>
      <c r="F61" s="12" t="s">
        <v>93</v>
      </c>
      <c r="G61" s="13">
        <f>350*1.18</f>
        <v>413</v>
      </c>
      <c r="H61" s="13">
        <f t="shared" si="0"/>
        <v>1239</v>
      </c>
    </row>
    <row r="62" spans="1:8" ht="18" customHeight="1">
      <c r="A62" s="11">
        <v>44782</v>
      </c>
      <c r="B62" s="11">
        <v>44782</v>
      </c>
      <c r="C62" s="4" t="s">
        <v>25</v>
      </c>
      <c r="D62" s="4">
        <v>28</v>
      </c>
      <c r="E62" s="5">
        <v>3</v>
      </c>
      <c r="F62" s="12" t="s">
        <v>93</v>
      </c>
      <c r="G62" s="13">
        <f>350*1.18</f>
        <v>413</v>
      </c>
      <c r="H62" s="13">
        <f t="shared" si="0"/>
        <v>1239</v>
      </c>
    </row>
    <row r="63" spans="1:8" ht="18" customHeight="1">
      <c r="A63" s="11">
        <v>44782</v>
      </c>
      <c r="B63" s="11">
        <v>44782</v>
      </c>
      <c r="C63" s="4" t="s">
        <v>26</v>
      </c>
      <c r="D63" s="4">
        <v>28</v>
      </c>
      <c r="E63" s="5">
        <v>3</v>
      </c>
      <c r="F63" s="12" t="s">
        <v>93</v>
      </c>
      <c r="G63" s="13">
        <f>350*1.18</f>
        <v>413</v>
      </c>
      <c r="H63" s="13">
        <f t="shared" si="0"/>
        <v>1239</v>
      </c>
    </row>
    <row r="64" spans="1:8" ht="18" customHeight="1">
      <c r="A64" s="11">
        <v>44869</v>
      </c>
      <c r="B64" s="11">
        <v>44869</v>
      </c>
      <c r="C64" s="4" t="s">
        <v>39</v>
      </c>
      <c r="D64" s="4">
        <v>27</v>
      </c>
      <c r="E64" s="5">
        <v>2</v>
      </c>
      <c r="F64" s="12" t="s">
        <v>93</v>
      </c>
      <c r="G64" s="13">
        <f>3813.55*1.18</f>
        <v>4499.989</v>
      </c>
      <c r="H64" s="13">
        <f t="shared" si="0"/>
        <v>8999.978</v>
      </c>
    </row>
    <row r="65" spans="1:8" ht="18" customHeight="1">
      <c r="A65" s="11">
        <v>44869</v>
      </c>
      <c r="B65" s="11">
        <v>44869</v>
      </c>
      <c r="C65" s="4" t="s">
        <v>40</v>
      </c>
      <c r="D65" s="4">
        <v>27</v>
      </c>
      <c r="E65" s="5">
        <v>3</v>
      </c>
      <c r="F65" s="12" t="s">
        <v>93</v>
      </c>
      <c r="G65" s="13">
        <f>3813.55*1.18</f>
        <v>4499.989</v>
      </c>
      <c r="H65" s="13">
        <f t="shared" si="0"/>
        <v>13499.966999999999</v>
      </c>
    </row>
    <row r="66" spans="1:8" ht="18" customHeight="1">
      <c r="A66" s="11">
        <v>44869</v>
      </c>
      <c r="B66" s="11">
        <v>44869</v>
      </c>
      <c r="C66" s="4" t="s">
        <v>41</v>
      </c>
      <c r="D66" s="4">
        <v>27</v>
      </c>
      <c r="E66" s="5">
        <v>1</v>
      </c>
      <c r="F66" s="12" t="s">
        <v>93</v>
      </c>
      <c r="G66" s="13">
        <f>3713.35*1.18</f>
        <v>4381.753</v>
      </c>
      <c r="H66" s="13">
        <f t="shared" si="0"/>
        <v>4381.753</v>
      </c>
    </row>
    <row r="67" spans="1:8" ht="18" customHeight="1">
      <c r="A67" s="11">
        <v>44869</v>
      </c>
      <c r="B67" s="11">
        <v>44869</v>
      </c>
      <c r="C67" s="4" t="s">
        <v>42</v>
      </c>
      <c r="D67" s="4">
        <v>27</v>
      </c>
      <c r="E67" s="5">
        <v>1</v>
      </c>
      <c r="F67" s="12" t="s">
        <v>93</v>
      </c>
      <c r="G67" s="13">
        <f>3813.55*1.18</f>
        <v>4499.989</v>
      </c>
      <c r="H67" s="13">
        <f t="shared" si="0"/>
        <v>4499.989</v>
      </c>
    </row>
    <row r="68" spans="1:8" ht="18" customHeight="1">
      <c r="A68" s="11">
        <v>44869</v>
      </c>
      <c r="B68" s="11">
        <v>44869</v>
      </c>
      <c r="C68" s="4" t="s">
        <v>34</v>
      </c>
      <c r="D68" s="4">
        <v>27</v>
      </c>
      <c r="E68" s="5">
        <v>6</v>
      </c>
      <c r="F68" s="12" t="s">
        <v>94</v>
      </c>
      <c r="G68" s="13">
        <f>720*1.18</f>
        <v>849.5999999999999</v>
      </c>
      <c r="H68" s="13">
        <f aca="true" t="shared" si="1" ref="H68:H97">E68*G68</f>
        <v>5097.599999999999</v>
      </c>
    </row>
    <row r="69" spans="1:8" ht="18" customHeight="1">
      <c r="A69" s="11">
        <v>44869</v>
      </c>
      <c r="B69" s="11">
        <v>44869</v>
      </c>
      <c r="C69" s="4" t="s">
        <v>32</v>
      </c>
      <c r="D69" s="4">
        <v>29</v>
      </c>
      <c r="E69" s="5">
        <v>11</v>
      </c>
      <c r="F69" s="12" t="s">
        <v>104</v>
      </c>
      <c r="G69" s="13">
        <f>338.98*1.18</f>
        <v>399.9964</v>
      </c>
      <c r="H69" s="13">
        <f t="shared" si="1"/>
        <v>4399.9604</v>
      </c>
    </row>
    <row r="70" spans="1:9" ht="18" customHeight="1">
      <c r="A70" s="11">
        <v>44869</v>
      </c>
      <c r="B70" s="11">
        <v>44869</v>
      </c>
      <c r="C70" s="4" t="s">
        <v>65</v>
      </c>
      <c r="D70" s="4">
        <v>30</v>
      </c>
      <c r="E70" s="5">
        <v>8</v>
      </c>
      <c r="F70" s="12" t="s">
        <v>93</v>
      </c>
      <c r="G70" s="13">
        <f>21.11*1.18</f>
        <v>24.909799999999997</v>
      </c>
      <c r="H70" s="13">
        <f t="shared" si="1"/>
        <v>199.27839999999998</v>
      </c>
      <c r="I70" s="2"/>
    </row>
    <row r="71" spans="1:8" ht="18" customHeight="1">
      <c r="A71" s="11">
        <v>43466</v>
      </c>
      <c r="B71" s="11">
        <v>43466</v>
      </c>
      <c r="C71" s="15" t="s">
        <v>19</v>
      </c>
      <c r="D71" s="15">
        <v>31</v>
      </c>
      <c r="E71" s="12">
        <v>1</v>
      </c>
      <c r="F71" s="12" t="s">
        <v>93</v>
      </c>
      <c r="G71" s="13">
        <v>100</v>
      </c>
      <c r="H71" s="13">
        <f t="shared" si="1"/>
        <v>100</v>
      </c>
    </row>
    <row r="72" spans="1:8" ht="18" customHeight="1">
      <c r="A72" s="11">
        <v>43466</v>
      </c>
      <c r="B72" s="11">
        <v>43466</v>
      </c>
      <c r="C72" s="15" t="s">
        <v>62</v>
      </c>
      <c r="D72" s="15">
        <v>32</v>
      </c>
      <c r="E72" s="12">
        <v>2</v>
      </c>
      <c r="F72" s="12" t="s">
        <v>94</v>
      </c>
      <c r="G72" s="13">
        <v>200</v>
      </c>
      <c r="H72" s="13">
        <f t="shared" si="1"/>
        <v>400</v>
      </c>
    </row>
    <row r="73" spans="1:9" ht="18" customHeight="1">
      <c r="A73" s="11">
        <v>43466</v>
      </c>
      <c r="B73" s="11">
        <v>43466</v>
      </c>
      <c r="C73" s="15" t="s">
        <v>20</v>
      </c>
      <c r="D73" s="15">
        <v>33</v>
      </c>
      <c r="E73" s="12">
        <v>25</v>
      </c>
      <c r="F73" s="12" t="s">
        <v>93</v>
      </c>
      <c r="G73" s="13">
        <v>20</v>
      </c>
      <c r="H73" s="13">
        <f t="shared" si="1"/>
        <v>500</v>
      </c>
      <c r="I73" s="2"/>
    </row>
    <row r="74" spans="1:8" ht="18" customHeight="1">
      <c r="A74" s="12"/>
      <c r="B74" s="12"/>
      <c r="C74" s="32" t="s">
        <v>154</v>
      </c>
      <c r="D74" s="32"/>
      <c r="E74" s="32"/>
      <c r="F74" s="12"/>
      <c r="G74" s="13"/>
      <c r="H74" s="13"/>
    </row>
    <row r="75" spans="1:8" ht="18" customHeight="1">
      <c r="A75" s="11">
        <v>44782</v>
      </c>
      <c r="B75" s="11">
        <v>44782</v>
      </c>
      <c r="C75" s="15" t="s">
        <v>29</v>
      </c>
      <c r="D75" s="15">
        <v>34</v>
      </c>
      <c r="E75" s="12">
        <v>0</v>
      </c>
      <c r="F75" s="12" t="s">
        <v>101</v>
      </c>
      <c r="G75" s="13">
        <v>200.6</v>
      </c>
      <c r="H75" s="13">
        <f t="shared" si="1"/>
        <v>0</v>
      </c>
    </row>
    <row r="76" spans="1:8" ht="18" customHeight="1">
      <c r="A76" s="11">
        <v>45064</v>
      </c>
      <c r="B76" s="11">
        <v>45064</v>
      </c>
      <c r="C76" s="15" t="s">
        <v>29</v>
      </c>
      <c r="D76" s="15">
        <v>34</v>
      </c>
      <c r="E76" s="12">
        <v>3</v>
      </c>
      <c r="F76" s="12" t="s">
        <v>155</v>
      </c>
      <c r="G76" s="13">
        <v>129.8</v>
      </c>
      <c r="H76" s="13">
        <f t="shared" si="1"/>
        <v>389.40000000000003</v>
      </c>
    </row>
    <row r="77" spans="1:8" ht="18" customHeight="1">
      <c r="A77" s="11">
        <v>44782</v>
      </c>
      <c r="B77" s="11">
        <v>44782</v>
      </c>
      <c r="C77" s="15" t="s">
        <v>30</v>
      </c>
      <c r="D77" s="15">
        <v>35</v>
      </c>
      <c r="E77" s="12">
        <v>3</v>
      </c>
      <c r="F77" s="12" t="s">
        <v>100</v>
      </c>
      <c r="G77" s="13">
        <f>675*1.18</f>
        <v>796.5</v>
      </c>
      <c r="H77" s="13">
        <f t="shared" si="1"/>
        <v>2389.5</v>
      </c>
    </row>
    <row r="78" spans="1:8" ht="18" customHeight="1">
      <c r="A78" s="11">
        <v>45064</v>
      </c>
      <c r="B78" s="11">
        <v>45064</v>
      </c>
      <c r="C78" s="15" t="s">
        <v>118</v>
      </c>
      <c r="D78" s="15">
        <v>35</v>
      </c>
      <c r="E78" s="12">
        <v>4</v>
      </c>
      <c r="F78" s="12" t="s">
        <v>100</v>
      </c>
      <c r="G78" s="13">
        <v>885</v>
      </c>
      <c r="H78" s="13">
        <f t="shared" si="1"/>
        <v>3540</v>
      </c>
    </row>
    <row r="79" spans="1:8" ht="18" customHeight="1">
      <c r="A79" s="11">
        <v>44896</v>
      </c>
      <c r="B79" s="11">
        <v>44896</v>
      </c>
      <c r="C79" s="15" t="s">
        <v>35</v>
      </c>
      <c r="D79" s="15">
        <v>36</v>
      </c>
      <c r="E79" s="12">
        <v>4</v>
      </c>
      <c r="F79" s="12" t="s">
        <v>96</v>
      </c>
      <c r="G79" s="13">
        <f>305.5*1.18</f>
        <v>360.49</v>
      </c>
      <c r="H79" s="13">
        <f t="shared" si="1"/>
        <v>1441.96</v>
      </c>
    </row>
    <row r="80" spans="1:8" ht="18" customHeight="1">
      <c r="A80" s="11">
        <v>45064</v>
      </c>
      <c r="B80" s="11">
        <v>45064</v>
      </c>
      <c r="C80" s="15" t="s">
        <v>120</v>
      </c>
      <c r="D80" s="15">
        <v>36</v>
      </c>
      <c r="E80" s="12">
        <v>4</v>
      </c>
      <c r="F80" s="12" t="s">
        <v>119</v>
      </c>
      <c r="G80" s="13">
        <v>383.5</v>
      </c>
      <c r="H80" s="13">
        <f t="shared" si="1"/>
        <v>1534</v>
      </c>
    </row>
    <row r="81" spans="1:8" ht="18" customHeight="1">
      <c r="A81" s="11">
        <v>45064</v>
      </c>
      <c r="B81" s="11">
        <v>45064</v>
      </c>
      <c r="C81" s="15" t="s">
        <v>121</v>
      </c>
      <c r="D81" s="15">
        <v>36</v>
      </c>
      <c r="E81" s="12">
        <v>10</v>
      </c>
      <c r="F81" s="12" t="s">
        <v>119</v>
      </c>
      <c r="G81" s="13">
        <v>350</v>
      </c>
      <c r="H81" s="13">
        <f t="shared" si="1"/>
        <v>3500</v>
      </c>
    </row>
    <row r="82" spans="1:8" ht="18" customHeight="1">
      <c r="A82" s="11">
        <v>44782</v>
      </c>
      <c r="B82" s="11">
        <v>44782</v>
      </c>
      <c r="C82" s="15" t="s">
        <v>37</v>
      </c>
      <c r="D82" s="15">
        <v>37</v>
      </c>
      <c r="E82" s="12">
        <v>2</v>
      </c>
      <c r="F82" s="12" t="s">
        <v>95</v>
      </c>
      <c r="G82" s="13">
        <f>800*1.18</f>
        <v>944</v>
      </c>
      <c r="H82" s="13">
        <f t="shared" si="1"/>
        <v>1888</v>
      </c>
    </row>
    <row r="83" spans="1:8" ht="18" customHeight="1">
      <c r="A83" s="11">
        <v>44733</v>
      </c>
      <c r="B83" s="11">
        <v>44733</v>
      </c>
      <c r="C83" s="15" t="s">
        <v>36</v>
      </c>
      <c r="D83" s="15">
        <v>36</v>
      </c>
      <c r="E83" s="12">
        <v>4</v>
      </c>
      <c r="F83" s="12" t="s">
        <v>103</v>
      </c>
      <c r="G83" s="13">
        <f>91*1.18</f>
        <v>107.38</v>
      </c>
      <c r="H83" s="13">
        <f t="shared" si="1"/>
        <v>429.52</v>
      </c>
    </row>
    <row r="84" spans="1:8" ht="18" customHeight="1">
      <c r="A84" s="11">
        <v>44869</v>
      </c>
      <c r="B84" s="11">
        <v>44869</v>
      </c>
      <c r="C84" s="15" t="s">
        <v>38</v>
      </c>
      <c r="D84" s="15">
        <v>38</v>
      </c>
      <c r="E84" s="12">
        <v>12</v>
      </c>
      <c r="F84" s="12" t="s">
        <v>102</v>
      </c>
      <c r="G84" s="13">
        <f>1355.92*1.18</f>
        <v>1599.9856</v>
      </c>
      <c r="H84" s="13">
        <f t="shared" si="1"/>
        <v>19199.8272</v>
      </c>
    </row>
    <row r="85" spans="1:8" ht="18" customHeight="1">
      <c r="A85" s="11">
        <v>44782</v>
      </c>
      <c r="B85" s="11">
        <v>44782</v>
      </c>
      <c r="C85" s="15" t="s">
        <v>27</v>
      </c>
      <c r="D85" s="15">
        <v>39</v>
      </c>
      <c r="E85" s="12">
        <v>4</v>
      </c>
      <c r="F85" s="12" t="s">
        <v>95</v>
      </c>
      <c r="G85" s="13">
        <f>700*1.18</f>
        <v>826</v>
      </c>
      <c r="H85" s="13">
        <f t="shared" si="1"/>
        <v>3304</v>
      </c>
    </row>
    <row r="86" spans="1:8" ht="18" customHeight="1">
      <c r="A86" s="11">
        <v>44896</v>
      </c>
      <c r="B86" s="11">
        <v>44896</v>
      </c>
      <c r="C86" s="15" t="s">
        <v>49</v>
      </c>
      <c r="D86" s="15">
        <v>40</v>
      </c>
      <c r="E86" s="12">
        <v>0</v>
      </c>
      <c r="F86" s="12" t="s">
        <v>95</v>
      </c>
      <c r="G86" s="13">
        <v>81.3</v>
      </c>
      <c r="H86" s="13">
        <f t="shared" si="1"/>
        <v>0</v>
      </c>
    </row>
    <row r="87" spans="1:8" ht="18" customHeight="1">
      <c r="A87" s="11">
        <v>45064</v>
      </c>
      <c r="B87" s="11">
        <v>45064</v>
      </c>
      <c r="C87" s="15" t="s">
        <v>122</v>
      </c>
      <c r="D87" s="15">
        <v>40</v>
      </c>
      <c r="E87" s="12">
        <v>1</v>
      </c>
      <c r="F87" s="12" t="s">
        <v>95</v>
      </c>
      <c r="G87" s="13">
        <v>64.9</v>
      </c>
      <c r="H87" s="13">
        <f t="shared" si="1"/>
        <v>64.9</v>
      </c>
    </row>
    <row r="88" spans="1:8" ht="18" customHeight="1">
      <c r="A88" s="11">
        <v>44733</v>
      </c>
      <c r="B88" s="11">
        <v>44733</v>
      </c>
      <c r="C88" s="15" t="s">
        <v>78</v>
      </c>
      <c r="D88" s="15">
        <v>41</v>
      </c>
      <c r="E88" s="12">
        <v>3</v>
      </c>
      <c r="F88" s="12" t="s">
        <v>93</v>
      </c>
      <c r="G88" s="13">
        <f>94*1.18</f>
        <v>110.91999999999999</v>
      </c>
      <c r="H88" s="13">
        <f t="shared" si="1"/>
        <v>332.76</v>
      </c>
    </row>
    <row r="89" spans="1:8" ht="18" customHeight="1">
      <c r="A89" s="11">
        <v>45064</v>
      </c>
      <c r="B89" s="11">
        <v>45064</v>
      </c>
      <c r="C89" s="15" t="s">
        <v>123</v>
      </c>
      <c r="D89" s="15">
        <v>41</v>
      </c>
      <c r="E89" s="12">
        <v>3</v>
      </c>
      <c r="F89" s="12" t="s">
        <v>93</v>
      </c>
      <c r="G89" s="13">
        <v>135.7</v>
      </c>
      <c r="H89" s="13">
        <f t="shared" si="1"/>
        <v>407.09999999999997</v>
      </c>
    </row>
    <row r="90" spans="1:8" ht="18" customHeight="1">
      <c r="A90" s="11">
        <v>45064</v>
      </c>
      <c r="B90" s="11">
        <v>45064</v>
      </c>
      <c r="C90" s="15" t="s">
        <v>124</v>
      </c>
      <c r="D90" s="15">
        <v>41</v>
      </c>
      <c r="E90" s="12">
        <v>2</v>
      </c>
      <c r="F90" s="12" t="s">
        <v>95</v>
      </c>
      <c r="G90" s="13">
        <v>153.4</v>
      </c>
      <c r="H90" s="13">
        <f t="shared" si="1"/>
        <v>306.8</v>
      </c>
    </row>
    <row r="91" spans="1:8" ht="18" customHeight="1">
      <c r="A91" s="11">
        <v>44733</v>
      </c>
      <c r="B91" s="11">
        <v>44733</v>
      </c>
      <c r="C91" s="15" t="s">
        <v>50</v>
      </c>
      <c r="D91" s="15">
        <v>41</v>
      </c>
      <c r="E91" s="12">
        <v>24</v>
      </c>
      <c r="F91" s="12" t="s">
        <v>99</v>
      </c>
      <c r="G91" s="13">
        <f>225*1.18</f>
        <v>265.5</v>
      </c>
      <c r="H91" s="13">
        <f t="shared" si="1"/>
        <v>6372</v>
      </c>
    </row>
    <row r="92" spans="1:8" ht="18" customHeight="1">
      <c r="A92" s="11">
        <v>45064</v>
      </c>
      <c r="B92" s="11">
        <v>45064</v>
      </c>
      <c r="C92" s="15" t="s">
        <v>125</v>
      </c>
      <c r="D92" s="15">
        <v>42</v>
      </c>
      <c r="E92" s="12">
        <v>7</v>
      </c>
      <c r="F92" s="12" t="s">
        <v>93</v>
      </c>
      <c r="G92" s="13">
        <v>29.5</v>
      </c>
      <c r="H92" s="13">
        <f t="shared" si="1"/>
        <v>206.5</v>
      </c>
    </row>
    <row r="93" spans="1:8" ht="18" customHeight="1">
      <c r="A93" s="11">
        <v>45064</v>
      </c>
      <c r="B93" s="11">
        <v>45064</v>
      </c>
      <c r="C93" s="15" t="s">
        <v>132</v>
      </c>
      <c r="D93" s="15">
        <v>43</v>
      </c>
      <c r="E93" s="12">
        <v>5</v>
      </c>
      <c r="F93" s="12" t="s">
        <v>96</v>
      </c>
      <c r="G93" s="13">
        <v>100.3</v>
      </c>
      <c r="H93" s="13">
        <f t="shared" si="1"/>
        <v>501.5</v>
      </c>
    </row>
    <row r="94" spans="1:8" ht="18" customHeight="1">
      <c r="A94" s="11">
        <v>45064</v>
      </c>
      <c r="B94" s="11">
        <v>45064</v>
      </c>
      <c r="C94" s="15" t="s">
        <v>133</v>
      </c>
      <c r="D94" s="15">
        <v>44</v>
      </c>
      <c r="E94" s="12">
        <v>8</v>
      </c>
      <c r="F94" s="12" t="s">
        <v>96</v>
      </c>
      <c r="G94" s="13">
        <v>74.34</v>
      </c>
      <c r="H94" s="13">
        <f t="shared" si="1"/>
        <v>594.72</v>
      </c>
    </row>
    <row r="95" spans="1:8" ht="18" customHeight="1">
      <c r="A95" s="11">
        <v>45064</v>
      </c>
      <c r="B95" s="11">
        <v>45064</v>
      </c>
      <c r="C95" s="15" t="s">
        <v>134</v>
      </c>
      <c r="D95" s="15">
        <v>44</v>
      </c>
      <c r="E95" s="12">
        <v>8</v>
      </c>
      <c r="F95" s="12" t="s">
        <v>96</v>
      </c>
      <c r="G95" s="13">
        <v>62.54</v>
      </c>
      <c r="H95" s="13">
        <f t="shared" si="1"/>
        <v>500.32</v>
      </c>
    </row>
    <row r="96" spans="1:8" ht="18" customHeight="1">
      <c r="A96" s="11">
        <v>45064</v>
      </c>
      <c r="B96" s="11">
        <v>45064</v>
      </c>
      <c r="C96" s="15" t="s">
        <v>135</v>
      </c>
      <c r="D96" s="15">
        <v>45</v>
      </c>
      <c r="E96" s="12">
        <v>8</v>
      </c>
      <c r="F96" s="12" t="s">
        <v>96</v>
      </c>
      <c r="G96" s="13">
        <v>33.04</v>
      </c>
      <c r="H96" s="13">
        <f t="shared" si="1"/>
        <v>264.32</v>
      </c>
    </row>
    <row r="97" spans="1:8" ht="18" customHeight="1">
      <c r="A97" s="11">
        <v>45064</v>
      </c>
      <c r="B97" s="11">
        <v>45064</v>
      </c>
      <c r="C97" s="15" t="s">
        <v>136</v>
      </c>
      <c r="D97" s="15">
        <v>46</v>
      </c>
      <c r="E97" s="12">
        <v>2</v>
      </c>
      <c r="F97" s="12" t="s">
        <v>93</v>
      </c>
      <c r="G97" s="13">
        <v>324.5</v>
      </c>
      <c r="H97" s="13">
        <f t="shared" si="1"/>
        <v>649</v>
      </c>
    </row>
    <row r="98" spans="1:8" ht="18" customHeight="1">
      <c r="A98" s="11">
        <v>44895</v>
      </c>
      <c r="B98" s="11">
        <v>44895</v>
      </c>
      <c r="C98" s="15" t="s">
        <v>46</v>
      </c>
      <c r="D98" s="15">
        <v>47</v>
      </c>
      <c r="E98" s="12">
        <v>18</v>
      </c>
      <c r="F98" s="12" t="s">
        <v>91</v>
      </c>
      <c r="G98" s="13">
        <v>280</v>
      </c>
      <c r="H98" s="13">
        <f>E98*G98</f>
        <v>5040</v>
      </c>
    </row>
    <row r="99" spans="1:8" ht="18" customHeight="1">
      <c r="A99" s="11">
        <v>45064</v>
      </c>
      <c r="B99" s="11">
        <v>45064</v>
      </c>
      <c r="C99" s="15" t="s">
        <v>46</v>
      </c>
      <c r="D99" s="15">
        <v>47</v>
      </c>
      <c r="E99" s="12">
        <v>40</v>
      </c>
      <c r="F99" s="12" t="s">
        <v>91</v>
      </c>
      <c r="G99" s="13">
        <v>289.1</v>
      </c>
      <c r="H99" s="13">
        <f>E99*G99</f>
        <v>11564</v>
      </c>
    </row>
    <row r="100" spans="1:8" ht="18" customHeight="1">
      <c r="A100" s="11">
        <v>44895</v>
      </c>
      <c r="B100" s="11">
        <v>44895</v>
      </c>
      <c r="C100" s="15" t="s">
        <v>47</v>
      </c>
      <c r="D100" s="15">
        <v>48</v>
      </c>
      <c r="E100" s="12">
        <v>15</v>
      </c>
      <c r="F100" s="12" t="s">
        <v>91</v>
      </c>
      <c r="G100" s="13">
        <v>30</v>
      </c>
      <c r="H100" s="13">
        <f aca="true" t="shared" si="2" ref="H100:H133">E100*G100</f>
        <v>450</v>
      </c>
    </row>
    <row r="101" spans="1:8" ht="18" customHeight="1">
      <c r="A101" s="11">
        <v>44895</v>
      </c>
      <c r="B101" s="11">
        <v>44895</v>
      </c>
      <c r="C101" s="15" t="s">
        <v>48</v>
      </c>
      <c r="D101" s="15">
        <v>49</v>
      </c>
      <c r="E101" s="12">
        <v>0</v>
      </c>
      <c r="F101" s="12" t="s">
        <v>92</v>
      </c>
      <c r="G101" s="13">
        <v>450</v>
      </c>
      <c r="H101" s="13">
        <f t="shared" si="2"/>
        <v>0</v>
      </c>
    </row>
    <row r="102" spans="1:8" ht="18" customHeight="1">
      <c r="A102" s="11">
        <v>45064</v>
      </c>
      <c r="B102" s="11">
        <v>45064</v>
      </c>
      <c r="C102" s="15" t="s">
        <v>137</v>
      </c>
      <c r="D102" s="15">
        <v>49</v>
      </c>
      <c r="E102" s="12">
        <v>18</v>
      </c>
      <c r="F102" s="12" t="s">
        <v>149</v>
      </c>
      <c r="G102" s="13">
        <v>531</v>
      </c>
      <c r="H102" s="13">
        <f t="shared" si="2"/>
        <v>9558</v>
      </c>
    </row>
    <row r="103" spans="1:8" ht="18" customHeight="1">
      <c r="A103" s="11">
        <v>45064</v>
      </c>
      <c r="B103" s="11">
        <v>45064</v>
      </c>
      <c r="C103" s="15" t="s">
        <v>150</v>
      </c>
      <c r="D103" s="15">
        <v>50</v>
      </c>
      <c r="E103" s="12">
        <v>1</v>
      </c>
      <c r="F103" s="12" t="s">
        <v>93</v>
      </c>
      <c r="G103" s="13">
        <v>649</v>
      </c>
      <c r="H103" s="13">
        <f t="shared" si="2"/>
        <v>649</v>
      </c>
    </row>
    <row r="104" spans="1:8" ht="18" customHeight="1">
      <c r="A104" s="11">
        <v>45064</v>
      </c>
      <c r="B104" s="11">
        <v>45064</v>
      </c>
      <c r="C104" s="15" t="s">
        <v>151</v>
      </c>
      <c r="D104" s="15">
        <v>50</v>
      </c>
      <c r="E104" s="12">
        <v>1</v>
      </c>
      <c r="F104" s="12" t="s">
        <v>93</v>
      </c>
      <c r="G104" s="13">
        <v>885</v>
      </c>
      <c r="H104" s="13">
        <f t="shared" si="2"/>
        <v>885</v>
      </c>
    </row>
    <row r="105" spans="1:8" ht="18" customHeight="1">
      <c r="A105" s="11">
        <v>45064</v>
      </c>
      <c r="B105" s="11">
        <v>45064</v>
      </c>
      <c r="C105" s="15" t="s">
        <v>138</v>
      </c>
      <c r="D105" s="15">
        <v>51</v>
      </c>
      <c r="E105" s="12">
        <v>1</v>
      </c>
      <c r="F105" s="12" t="s">
        <v>93</v>
      </c>
      <c r="G105" s="13">
        <v>678.5</v>
      </c>
      <c r="H105" s="13">
        <f t="shared" si="2"/>
        <v>678.5</v>
      </c>
    </row>
    <row r="106" spans="1:8" ht="18" customHeight="1">
      <c r="A106" s="11">
        <v>45064</v>
      </c>
      <c r="B106" s="11">
        <v>45064</v>
      </c>
      <c r="C106" s="15" t="s">
        <v>139</v>
      </c>
      <c r="D106" s="15">
        <v>52</v>
      </c>
      <c r="E106" s="12">
        <v>1</v>
      </c>
      <c r="F106" s="12" t="s">
        <v>93</v>
      </c>
      <c r="G106" s="13">
        <v>737.5</v>
      </c>
      <c r="H106" s="13">
        <f t="shared" si="2"/>
        <v>737.5</v>
      </c>
    </row>
    <row r="107" spans="1:8" ht="18" customHeight="1">
      <c r="A107" s="11">
        <v>45064</v>
      </c>
      <c r="B107" s="11">
        <v>45064</v>
      </c>
      <c r="C107" s="15" t="s">
        <v>140</v>
      </c>
      <c r="D107" s="15">
        <v>53</v>
      </c>
      <c r="E107" s="12">
        <v>1</v>
      </c>
      <c r="F107" s="12" t="s">
        <v>93</v>
      </c>
      <c r="G107" s="13">
        <v>1770</v>
      </c>
      <c r="H107" s="13">
        <f t="shared" si="2"/>
        <v>1770</v>
      </c>
    </row>
    <row r="108" spans="1:8" ht="18" customHeight="1">
      <c r="A108" s="11">
        <v>45064</v>
      </c>
      <c r="B108" s="11">
        <v>45064</v>
      </c>
      <c r="C108" s="15" t="s">
        <v>141</v>
      </c>
      <c r="D108" s="15">
        <v>54</v>
      </c>
      <c r="E108" s="12">
        <v>1</v>
      </c>
      <c r="F108" s="12" t="s">
        <v>93</v>
      </c>
      <c r="G108" s="13">
        <v>177</v>
      </c>
      <c r="H108" s="13">
        <f t="shared" si="2"/>
        <v>177</v>
      </c>
    </row>
    <row r="109" spans="1:8" ht="18" customHeight="1">
      <c r="A109" s="11">
        <v>45064</v>
      </c>
      <c r="B109" s="11">
        <v>45064</v>
      </c>
      <c r="C109" s="15" t="s">
        <v>142</v>
      </c>
      <c r="D109" s="15">
        <v>55</v>
      </c>
      <c r="E109" s="12">
        <v>1</v>
      </c>
      <c r="F109" s="12" t="s">
        <v>93</v>
      </c>
      <c r="G109" s="13">
        <v>531</v>
      </c>
      <c r="H109" s="13">
        <f t="shared" si="2"/>
        <v>531</v>
      </c>
    </row>
    <row r="110" spans="1:8" ht="18" customHeight="1">
      <c r="A110" s="11">
        <v>45064</v>
      </c>
      <c r="B110" s="11">
        <v>45064</v>
      </c>
      <c r="C110" s="15" t="s">
        <v>143</v>
      </c>
      <c r="D110" s="15">
        <v>56</v>
      </c>
      <c r="E110" s="12">
        <v>1</v>
      </c>
      <c r="F110" s="12" t="s">
        <v>93</v>
      </c>
      <c r="G110" s="13">
        <v>147.5</v>
      </c>
      <c r="H110" s="13">
        <f t="shared" si="2"/>
        <v>147.5</v>
      </c>
    </row>
    <row r="111" spans="1:8" ht="18" customHeight="1">
      <c r="A111" s="11">
        <v>45064</v>
      </c>
      <c r="B111" s="11">
        <v>45064</v>
      </c>
      <c r="C111" s="15" t="s">
        <v>144</v>
      </c>
      <c r="D111" s="15">
        <v>57</v>
      </c>
      <c r="E111" s="12">
        <v>1</v>
      </c>
      <c r="F111" s="12" t="s">
        <v>93</v>
      </c>
      <c r="G111" s="13">
        <v>531</v>
      </c>
      <c r="H111" s="13">
        <f t="shared" si="2"/>
        <v>531</v>
      </c>
    </row>
    <row r="112" spans="1:8" ht="18" customHeight="1">
      <c r="A112" s="11">
        <v>45064</v>
      </c>
      <c r="B112" s="11">
        <v>45064</v>
      </c>
      <c r="C112" s="15" t="s">
        <v>145</v>
      </c>
      <c r="D112" s="15">
        <v>58</v>
      </c>
      <c r="E112" s="12">
        <v>1</v>
      </c>
      <c r="F112" s="12" t="s">
        <v>93</v>
      </c>
      <c r="G112" s="13">
        <v>501</v>
      </c>
      <c r="H112" s="13">
        <f t="shared" si="2"/>
        <v>501</v>
      </c>
    </row>
    <row r="113" spans="1:8" ht="18" customHeight="1">
      <c r="A113" s="11">
        <v>45064</v>
      </c>
      <c r="B113" s="11">
        <v>45064</v>
      </c>
      <c r="C113" s="15" t="s">
        <v>146</v>
      </c>
      <c r="D113" s="15">
        <v>59</v>
      </c>
      <c r="E113" s="12">
        <v>1</v>
      </c>
      <c r="F113" s="12" t="s">
        <v>93</v>
      </c>
      <c r="G113" s="13">
        <v>236</v>
      </c>
      <c r="H113" s="13">
        <f t="shared" si="2"/>
        <v>236</v>
      </c>
    </row>
    <row r="114" spans="1:8" ht="18" customHeight="1">
      <c r="A114" s="11">
        <v>45064</v>
      </c>
      <c r="B114" s="11">
        <v>45064</v>
      </c>
      <c r="C114" s="15" t="s">
        <v>147</v>
      </c>
      <c r="D114" s="15">
        <v>60</v>
      </c>
      <c r="E114" s="12">
        <v>1</v>
      </c>
      <c r="F114" s="12" t="s">
        <v>93</v>
      </c>
      <c r="G114" s="13">
        <v>194.7</v>
      </c>
      <c r="H114" s="13">
        <f t="shared" si="2"/>
        <v>194.7</v>
      </c>
    </row>
    <row r="115" spans="1:8" ht="18" customHeight="1">
      <c r="A115" s="11">
        <v>45064</v>
      </c>
      <c r="B115" s="11">
        <v>45064</v>
      </c>
      <c r="C115" s="15" t="s">
        <v>148</v>
      </c>
      <c r="D115" s="15">
        <v>61</v>
      </c>
      <c r="E115" s="12">
        <v>1</v>
      </c>
      <c r="F115" s="12" t="s">
        <v>93</v>
      </c>
      <c r="G115" s="13">
        <v>531</v>
      </c>
      <c r="H115" s="13">
        <f t="shared" si="2"/>
        <v>531</v>
      </c>
    </row>
    <row r="116" spans="1:8" ht="18" customHeight="1">
      <c r="A116" s="11">
        <v>44733</v>
      </c>
      <c r="B116" s="11">
        <v>44733</v>
      </c>
      <c r="C116" s="15" t="s">
        <v>67</v>
      </c>
      <c r="D116" s="15">
        <v>62</v>
      </c>
      <c r="E116" s="12">
        <v>3</v>
      </c>
      <c r="F116" s="12" t="s">
        <v>98</v>
      </c>
      <c r="G116" s="13">
        <f>81*1.18</f>
        <v>95.58</v>
      </c>
      <c r="H116" s="13">
        <f t="shared" si="2"/>
        <v>286.74</v>
      </c>
    </row>
    <row r="117" spans="1:8" ht="18" customHeight="1">
      <c r="A117" s="11">
        <v>45064</v>
      </c>
      <c r="B117" s="11">
        <v>45064</v>
      </c>
      <c r="C117" s="15" t="s">
        <v>126</v>
      </c>
      <c r="D117" s="15">
        <v>62</v>
      </c>
      <c r="E117" s="12">
        <v>13</v>
      </c>
      <c r="F117" s="12" t="s">
        <v>93</v>
      </c>
      <c r="G117" s="13">
        <v>442.5</v>
      </c>
      <c r="H117" s="13">
        <f t="shared" si="2"/>
        <v>5752.5</v>
      </c>
    </row>
    <row r="118" spans="1:8" ht="18" customHeight="1">
      <c r="A118" s="11">
        <v>45064</v>
      </c>
      <c r="B118" s="11">
        <v>45064</v>
      </c>
      <c r="C118" s="15" t="s">
        <v>127</v>
      </c>
      <c r="D118" s="15">
        <v>62</v>
      </c>
      <c r="E118" s="12">
        <v>6</v>
      </c>
      <c r="F118" s="12" t="s">
        <v>93</v>
      </c>
      <c r="G118" s="13">
        <v>123.9</v>
      </c>
      <c r="H118" s="13">
        <f t="shared" si="2"/>
        <v>743.4000000000001</v>
      </c>
    </row>
    <row r="119" spans="1:8" ht="18" customHeight="1">
      <c r="A119" s="11">
        <v>44896</v>
      </c>
      <c r="B119" s="11">
        <v>44896</v>
      </c>
      <c r="C119" s="15" t="s">
        <v>68</v>
      </c>
      <c r="D119" s="15">
        <v>63</v>
      </c>
      <c r="E119" s="12">
        <v>1</v>
      </c>
      <c r="F119" s="12" t="s">
        <v>93</v>
      </c>
      <c r="G119" s="13">
        <f>286.65*1.18</f>
        <v>338.24699999999996</v>
      </c>
      <c r="H119" s="13">
        <f t="shared" si="2"/>
        <v>338.24699999999996</v>
      </c>
    </row>
    <row r="120" spans="1:8" ht="18" customHeight="1">
      <c r="A120" s="11">
        <v>45064</v>
      </c>
      <c r="B120" s="11">
        <v>45064</v>
      </c>
      <c r="C120" s="15" t="s">
        <v>128</v>
      </c>
      <c r="D120" s="15">
        <v>63</v>
      </c>
      <c r="E120" s="12">
        <v>1</v>
      </c>
      <c r="F120" s="12" t="s">
        <v>93</v>
      </c>
      <c r="G120" s="13">
        <v>171.1</v>
      </c>
      <c r="H120" s="13">
        <f t="shared" si="2"/>
        <v>171.1</v>
      </c>
    </row>
    <row r="121" spans="1:8" ht="18" customHeight="1">
      <c r="A121" s="11">
        <v>44896</v>
      </c>
      <c r="B121" s="11">
        <v>44896</v>
      </c>
      <c r="C121" s="15" t="s">
        <v>69</v>
      </c>
      <c r="D121" s="15">
        <v>64</v>
      </c>
      <c r="E121" s="12">
        <v>6</v>
      </c>
      <c r="F121" s="12" t="s">
        <v>93</v>
      </c>
      <c r="G121" s="13">
        <f>424.67</f>
        <v>424.67</v>
      </c>
      <c r="H121" s="13">
        <f t="shared" si="2"/>
        <v>2548.02</v>
      </c>
    </row>
    <row r="122" spans="1:8" ht="18" customHeight="1">
      <c r="A122" s="11">
        <v>44733</v>
      </c>
      <c r="B122" s="11">
        <v>44733</v>
      </c>
      <c r="C122" s="15" t="s">
        <v>70</v>
      </c>
      <c r="D122" s="15">
        <v>65</v>
      </c>
      <c r="E122" s="12">
        <v>17</v>
      </c>
      <c r="F122" s="12" t="s">
        <v>91</v>
      </c>
      <c r="G122" s="13">
        <f>35*1.18</f>
        <v>41.3</v>
      </c>
      <c r="H122" s="13">
        <f t="shared" si="2"/>
        <v>702.0999999999999</v>
      </c>
    </row>
    <row r="123" spans="1:8" ht="18" customHeight="1">
      <c r="A123" s="11">
        <v>44733</v>
      </c>
      <c r="B123" s="11">
        <v>44733</v>
      </c>
      <c r="C123" s="15" t="s">
        <v>71</v>
      </c>
      <c r="D123" s="15">
        <v>66</v>
      </c>
      <c r="E123" s="12">
        <v>1</v>
      </c>
      <c r="F123" s="12" t="s">
        <v>93</v>
      </c>
      <c r="G123" s="13">
        <f>120*1.18</f>
        <v>141.6</v>
      </c>
      <c r="H123" s="13">
        <f t="shared" si="2"/>
        <v>141.6</v>
      </c>
    </row>
    <row r="124" spans="1:8" ht="18" customHeight="1">
      <c r="A124" s="11">
        <v>45064</v>
      </c>
      <c r="B124" s="11">
        <v>45064</v>
      </c>
      <c r="C124" s="15" t="s">
        <v>129</v>
      </c>
      <c r="D124" s="15">
        <v>66</v>
      </c>
      <c r="E124" s="12">
        <v>1</v>
      </c>
      <c r="F124" s="12" t="s">
        <v>93</v>
      </c>
      <c r="G124" s="13">
        <v>147.5</v>
      </c>
      <c r="H124" s="13">
        <f t="shared" si="2"/>
        <v>147.5</v>
      </c>
    </row>
    <row r="125" spans="1:8" ht="18" customHeight="1">
      <c r="A125" s="11">
        <v>44733</v>
      </c>
      <c r="B125" s="11">
        <v>44733</v>
      </c>
      <c r="C125" s="15" t="s">
        <v>72</v>
      </c>
      <c r="D125" s="15">
        <v>67</v>
      </c>
      <c r="E125" s="12">
        <v>1</v>
      </c>
      <c r="F125" s="12" t="s">
        <v>93</v>
      </c>
      <c r="G125" s="13">
        <f>92*1.18</f>
        <v>108.55999999999999</v>
      </c>
      <c r="H125" s="13">
        <f t="shared" si="2"/>
        <v>108.55999999999999</v>
      </c>
    </row>
    <row r="126" spans="1:8" ht="18" customHeight="1">
      <c r="A126" s="11">
        <v>44896</v>
      </c>
      <c r="B126" s="11">
        <v>44896</v>
      </c>
      <c r="C126" s="15" t="s">
        <v>73</v>
      </c>
      <c r="D126" s="15">
        <v>68</v>
      </c>
      <c r="E126" s="12">
        <v>9</v>
      </c>
      <c r="F126" s="12" t="s">
        <v>93</v>
      </c>
      <c r="G126" s="13">
        <f>(1044.48*1.18)/24</f>
        <v>51.3536</v>
      </c>
      <c r="H126" s="13">
        <f t="shared" si="2"/>
        <v>462.18240000000003</v>
      </c>
    </row>
    <row r="127" spans="1:8" ht="18" customHeight="1">
      <c r="A127" s="11">
        <v>45064</v>
      </c>
      <c r="B127" s="11">
        <v>45064</v>
      </c>
      <c r="C127" s="15" t="s">
        <v>153</v>
      </c>
      <c r="D127" s="15">
        <v>68</v>
      </c>
      <c r="E127" s="12">
        <v>2</v>
      </c>
      <c r="F127" s="12" t="s">
        <v>93</v>
      </c>
      <c r="G127" s="13">
        <v>88.5</v>
      </c>
      <c r="H127" s="13">
        <f t="shared" si="2"/>
        <v>177</v>
      </c>
    </row>
    <row r="128" spans="1:8" ht="18" customHeight="1">
      <c r="A128" s="11">
        <v>44896</v>
      </c>
      <c r="B128" s="11">
        <v>44896</v>
      </c>
      <c r="C128" s="15" t="s">
        <v>74</v>
      </c>
      <c r="D128" s="15">
        <v>69</v>
      </c>
      <c r="E128" s="12">
        <v>4</v>
      </c>
      <c r="F128" s="12" t="s">
        <v>95</v>
      </c>
      <c r="G128" s="13">
        <f>(622.44*1.18)/6</f>
        <v>122.4132</v>
      </c>
      <c r="H128" s="13">
        <f t="shared" si="2"/>
        <v>489.6528</v>
      </c>
    </row>
    <row r="129" spans="1:8" ht="18" customHeight="1">
      <c r="A129" s="11">
        <v>45064</v>
      </c>
      <c r="B129" s="11">
        <v>45064</v>
      </c>
      <c r="C129" s="15" t="s">
        <v>130</v>
      </c>
      <c r="D129" s="15">
        <v>69</v>
      </c>
      <c r="E129" s="12">
        <v>3</v>
      </c>
      <c r="F129" s="12" t="s">
        <v>95</v>
      </c>
      <c r="G129" s="13">
        <v>247.8</v>
      </c>
      <c r="H129" s="13">
        <f t="shared" si="2"/>
        <v>743.4000000000001</v>
      </c>
    </row>
    <row r="130" spans="1:8" ht="18" customHeight="1">
      <c r="A130" s="11">
        <v>44733</v>
      </c>
      <c r="B130" s="11">
        <v>44733</v>
      </c>
      <c r="C130" s="15" t="s">
        <v>75</v>
      </c>
      <c r="D130" s="15">
        <v>70</v>
      </c>
      <c r="E130" s="12">
        <v>2</v>
      </c>
      <c r="F130" s="12" t="s">
        <v>95</v>
      </c>
      <c r="G130" s="13">
        <f>110*1.18</f>
        <v>129.79999999999998</v>
      </c>
      <c r="H130" s="13">
        <f t="shared" si="2"/>
        <v>259.59999999999997</v>
      </c>
    </row>
    <row r="131" spans="1:8" ht="18" customHeight="1">
      <c r="A131" s="11">
        <v>44733</v>
      </c>
      <c r="B131" s="11">
        <v>44733</v>
      </c>
      <c r="C131" s="15" t="s">
        <v>76</v>
      </c>
      <c r="D131" s="15">
        <v>71</v>
      </c>
      <c r="E131" s="12">
        <v>0</v>
      </c>
      <c r="F131" s="12" t="s">
        <v>95</v>
      </c>
      <c r="G131" s="16">
        <v>247.8</v>
      </c>
      <c r="H131" s="16">
        <f t="shared" si="2"/>
        <v>0</v>
      </c>
    </row>
    <row r="132" spans="1:8" ht="18" customHeight="1">
      <c r="A132" s="11">
        <v>45064</v>
      </c>
      <c r="B132" s="11">
        <v>45064</v>
      </c>
      <c r="C132" s="15" t="s">
        <v>131</v>
      </c>
      <c r="D132" s="15">
        <v>72</v>
      </c>
      <c r="E132" s="12">
        <v>1</v>
      </c>
      <c r="F132" s="12" t="s">
        <v>93</v>
      </c>
      <c r="G132" s="16">
        <v>383.5</v>
      </c>
      <c r="H132" s="16">
        <f t="shared" si="2"/>
        <v>383.5</v>
      </c>
    </row>
    <row r="133" spans="1:9" ht="18" customHeight="1">
      <c r="A133" s="11">
        <v>44733</v>
      </c>
      <c r="B133" s="11">
        <v>44733</v>
      </c>
      <c r="C133" s="21" t="s">
        <v>77</v>
      </c>
      <c r="D133" s="23">
        <v>72</v>
      </c>
      <c r="E133" s="12">
        <v>1</v>
      </c>
      <c r="F133" s="12" t="s">
        <v>97</v>
      </c>
      <c r="G133" s="16">
        <f>325*1.18</f>
        <v>383.5</v>
      </c>
      <c r="H133" s="16">
        <f t="shared" si="2"/>
        <v>383.5</v>
      </c>
      <c r="I133" s="2"/>
    </row>
    <row r="134" spans="1:8" ht="24" customHeight="1">
      <c r="A134" s="24"/>
      <c r="B134" s="25"/>
      <c r="C134" s="25"/>
      <c r="D134" s="25"/>
      <c r="E134" s="25"/>
      <c r="F134" s="25"/>
      <c r="G134" s="26"/>
      <c r="H134" s="10">
        <f>SUM(H11:H133)</f>
        <v>248680.9356</v>
      </c>
    </row>
    <row r="137" spans="1:8" ht="15">
      <c r="A137" s="27" t="s">
        <v>111</v>
      </c>
      <c r="B137" s="27"/>
      <c r="F137" s="27" t="s">
        <v>112</v>
      </c>
      <c r="G137" s="27"/>
      <c r="H137" s="27"/>
    </row>
    <row r="138" spans="1:7" ht="15">
      <c r="A138" s="17"/>
      <c r="F138" s="17"/>
      <c r="G138" s="1"/>
    </row>
    <row r="139" spans="1:8" ht="75" customHeight="1">
      <c r="A139" s="28" t="s">
        <v>116</v>
      </c>
      <c r="B139" s="28"/>
      <c r="F139" s="30" t="s">
        <v>113</v>
      </c>
      <c r="G139" s="30"/>
      <c r="H139" s="30"/>
    </row>
    <row r="140" spans="1:2" ht="15">
      <c r="A140" s="18"/>
      <c r="B140" s="19"/>
    </row>
    <row r="141" spans="1:8" ht="15" customHeight="1">
      <c r="A141" s="29" t="s">
        <v>114</v>
      </c>
      <c r="B141" s="29"/>
      <c r="C141" s="29"/>
      <c r="D141" s="29"/>
      <c r="E141" s="29"/>
      <c r="F141" s="29"/>
      <c r="G141" s="29"/>
      <c r="H141" s="29"/>
    </row>
    <row r="142" spans="1:2" ht="15">
      <c r="A142" s="20"/>
      <c r="B142" s="20"/>
    </row>
    <row r="143" spans="1:8" ht="44.25" customHeight="1">
      <c r="A143" s="28" t="s">
        <v>115</v>
      </c>
      <c r="B143" s="28"/>
      <c r="C143" s="28"/>
      <c r="D143" s="28"/>
      <c r="E143" s="28"/>
      <c r="F143" s="28"/>
      <c r="G143" s="28"/>
      <c r="H143" s="28"/>
    </row>
  </sheetData>
  <sheetProtection/>
  <mergeCells count="13">
    <mergeCell ref="C9:E9"/>
    <mergeCell ref="C74:E74"/>
    <mergeCell ref="A5:H5"/>
    <mergeCell ref="A6:H6"/>
    <mergeCell ref="A7:H7"/>
    <mergeCell ref="A8:H8"/>
    <mergeCell ref="A134:G134"/>
    <mergeCell ref="A137:B137"/>
    <mergeCell ref="A139:B139"/>
    <mergeCell ref="A141:H141"/>
    <mergeCell ref="A143:H143"/>
    <mergeCell ref="F137:H137"/>
    <mergeCell ref="F139:H139"/>
  </mergeCells>
  <printOptions/>
  <pageMargins left="0.4724409448818898" right="0.4724409448818898" top="0.34" bottom="0.7480314960629921" header="0.31496062992125984" footer="0.31496062992125984"/>
  <pageSetup horizontalDpi="600" verticalDpi="600" orientation="portrait" scale="8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Deñó</dc:creator>
  <cp:keywords/>
  <dc:description/>
  <cp:lastModifiedBy>Ana Taveras</cp:lastModifiedBy>
  <cp:lastPrinted>2023-07-06T20:04:37Z</cp:lastPrinted>
  <dcterms:created xsi:type="dcterms:W3CDTF">2021-11-16T13:53:17Z</dcterms:created>
  <dcterms:modified xsi:type="dcterms:W3CDTF">2023-07-07T20:33:03Z</dcterms:modified>
  <cp:category/>
  <cp:version/>
  <cp:contentType/>
  <cp:contentStatus/>
</cp:coreProperties>
</file>